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idar\1. Мероприятия проекта\Индикаторы\Пересмотр индикаторов\Расчет по ЦРП 1\"/>
    </mc:Choice>
  </mc:AlternateContent>
  <xr:revisionPtr revIDLastSave="0" documentId="13_ncr:1_{7FEA6BDA-A49E-41EE-AC21-8C8190FC5706}" xr6:coauthVersionLast="40" xr6:coauthVersionMax="40" xr10:uidLastSave="{00000000-0000-0000-0000-000000000000}"/>
  <bookViews>
    <workbookView xWindow="0" yWindow="0" windowWidth="20715" windowHeight="11265" tabRatio="829" firstSheet="1" activeTab="6" xr2:uid="{00000000-000D-0000-FFFF-FFFF00000000}"/>
  </bookViews>
  <sheets>
    <sheet name="Расходы 2016" sheetId="94" state="hidden" r:id="rId1"/>
    <sheet name="1" sheetId="133" r:id="rId2"/>
    <sheet name="образ" sheetId="132" r:id="rId3"/>
    <sheet name="РБ 2017" sheetId="122" r:id="rId4"/>
    <sheet name="НБ прем 2017" sheetId="120" r:id="rId5"/>
    <sheet name="FS-HF " sheetId="121" r:id="rId6"/>
    <sheet name="HF-HC " sheetId="106" r:id="rId7"/>
    <sheet name="HF-HP " sheetId="123" r:id="rId8"/>
    <sheet name="HC-HP " sheetId="131" r:id="rId9"/>
    <sheet name="ГБ 2017" sheetId="98" r:id="rId10"/>
    <sheet name="Лист5" sheetId="130" r:id="rId11"/>
    <sheet name="Лист3" sheetId="117" r:id="rId12"/>
    <sheet name="НБ выпл " sheetId="119" r:id="rId13"/>
    <sheet name="АПП ДФ" sheetId="108" r:id="rId14"/>
    <sheet name="FS-HF" sheetId="3" state="hidden" r:id="rId15"/>
    <sheet name="HF-HP" sheetId="12" state="hidden" r:id="rId16"/>
    <sheet name="ДФ 2017" sheetId="100" r:id="rId17"/>
    <sheet name="ДФ" sheetId="74" r:id="rId18"/>
    <sheet name="КОМУ " sheetId="107" r:id="rId19"/>
    <sheet name="ОУ " sheetId="104" r:id="rId20"/>
    <sheet name="ОДХ " sheetId="105" r:id="rId21"/>
    <sheet name="предп " sheetId="118" r:id="rId22"/>
    <sheet name="Нб прем" sheetId="82" state="hidden" r:id="rId23"/>
    <sheet name="Нб выпл" sheetId="83" state="hidden" r:id="rId24"/>
    <sheet name="2" sheetId="85" state="hidden" r:id="rId25"/>
    <sheet name="доноры" sheetId="95" state="hidden" r:id="rId26"/>
    <sheet name="Розница ЛС " sheetId="103" r:id="rId27"/>
  </sheets>
  <externalReferences>
    <externalReference r:id="rId28"/>
    <externalReference r:id="rId29"/>
  </externalReferences>
  <definedNames>
    <definedName name="_xlnm._FilterDatabase" localSheetId="18" hidden="1">'КОМУ '!$A$11:$D$3206</definedName>
    <definedName name="BuiltIn_Print_Titles">#N/A</definedName>
    <definedName name="BuiltIn_Print_Titles___0">#N/A</definedName>
    <definedName name="CountryList" localSheetId="5">[1]General!#REF!</definedName>
    <definedName name="CountryList" localSheetId="8">[1]General!#REF!</definedName>
    <definedName name="CountryList" localSheetId="6">[1]General!#REF!</definedName>
    <definedName name="CountryList" localSheetId="7">[1]General!#REF!</definedName>
    <definedName name="CountryList" localSheetId="18">[1]General!#REF!</definedName>
    <definedName name="CountryList">[1]General!#REF!</definedName>
    <definedName name="CP" localSheetId="5">#REF!</definedName>
    <definedName name="CP" localSheetId="8">#REF!</definedName>
    <definedName name="CP" localSheetId="6">#REF!</definedName>
    <definedName name="CP" localSheetId="7">#REF!</definedName>
    <definedName name="CP" localSheetId="18">#REF!</definedName>
    <definedName name="CP">#REF!</definedName>
    <definedName name="FA" localSheetId="5">#REF!</definedName>
    <definedName name="FA" localSheetId="8">#REF!</definedName>
    <definedName name="FA" localSheetId="6">#REF!</definedName>
    <definedName name="FA" localSheetId="7">#REF!</definedName>
    <definedName name="FA" localSheetId="18">#REF!</definedName>
    <definedName name="FA">#REF!</definedName>
    <definedName name="FandP" localSheetId="5">#REF!</definedName>
    <definedName name="FandP" localSheetId="8">#REF!</definedName>
    <definedName name="FandP" localSheetId="6">#REF!</definedName>
    <definedName name="FandP" localSheetId="7">#REF!</definedName>
    <definedName name="FandP" localSheetId="18">#REF!</definedName>
    <definedName name="FandP">#REF!</definedName>
    <definedName name="FS" localSheetId="5">#REF!</definedName>
    <definedName name="FS" localSheetId="8">#REF!</definedName>
    <definedName name="FS" localSheetId="6">#REF!</definedName>
    <definedName name="FS" localSheetId="7">#REF!</definedName>
    <definedName name="FS" localSheetId="18">#REF!</definedName>
    <definedName name="FS">#REF!</definedName>
    <definedName name="HTML_CodePage" hidden="1">9</definedName>
    <definedName name="HTML_Control" localSheetId="24" hidden="1">{"'02 (2)'!$A$1:$Y$27"}</definedName>
    <definedName name="HTML_Control" localSheetId="17" hidden="1">{"'02 (2)'!$A$1:$Y$27"}</definedName>
    <definedName name="HTML_Control" localSheetId="23" hidden="1">{"'02 (2)'!$A$1:$Y$27"}</definedName>
    <definedName name="HTML_Control" localSheetId="22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macro" localSheetId="5">#REF!</definedName>
    <definedName name="macro" localSheetId="8">#REF!</definedName>
    <definedName name="macro" localSheetId="6">#REF!</definedName>
    <definedName name="macro" localSheetId="7">#REF!</definedName>
    <definedName name="macro" localSheetId="18">#REF!</definedName>
    <definedName name="macro">#REF!</definedName>
    <definedName name="NA" localSheetId="5">#REF!</definedName>
    <definedName name="NA" localSheetId="8">#REF!</definedName>
    <definedName name="NA" localSheetId="6">#REF!</definedName>
    <definedName name="NA" localSheetId="7">#REF!</definedName>
    <definedName name="NA" localSheetId="18">#REF!</definedName>
    <definedName name="NA">#REF!</definedName>
    <definedName name="ratios" localSheetId="5">#REF!</definedName>
    <definedName name="ratios" localSheetId="8">#REF!</definedName>
    <definedName name="ratios" localSheetId="6">#REF!</definedName>
    <definedName name="ratios" localSheetId="7">#REF!</definedName>
    <definedName name="ratios" localSheetId="18">#REF!</definedName>
    <definedName name="ratios">#REF!</definedName>
    <definedName name="_xlnm.Print_Titles" localSheetId="9">'ГБ 2017'!#REF!</definedName>
    <definedName name="_xlnm.Print_Titles" localSheetId="2">образ!$7:$9</definedName>
    <definedName name="_xlnm.Print_Titles" localSheetId="21">'предп '!$4:$6</definedName>
    <definedName name="_xlnm.Print_Titles" localSheetId="3">'РБ 2017'!$5:$7</definedName>
    <definedName name="_xlnm.Print_Area" localSheetId="14">'FS-HF'!$A$1:$T$18</definedName>
    <definedName name="_xlnm.Print_Area" localSheetId="5">'FS-HF '!$A$1:$T$18</definedName>
    <definedName name="_xlnm.Print_Area" localSheetId="8">'HC-HP '!$A$1:$AK$48</definedName>
    <definedName name="_xlnm.Print_Area" localSheetId="6">'HF-HC '!$A$1:$Q$49</definedName>
    <definedName name="_xlnm.Print_Area" localSheetId="15">'HF-HP'!$A$1:$Q$38</definedName>
    <definedName name="_xlnm.Print_Area" localSheetId="7">'HF-HP '!$A$1:$Q$38</definedName>
    <definedName name="_xlnm.Print_Area" localSheetId="17">ДФ!#REF!</definedName>
    <definedName name="_xlnm.Print_Area" localSheetId="26">'Розница ЛС '!$A:$O</definedName>
    <definedName name="С071" localSheetId="5">#REF!</definedName>
    <definedName name="С071" localSheetId="8">#REF!</definedName>
    <definedName name="С071" localSheetId="6">#REF!</definedName>
    <definedName name="С071" localSheetId="7">#REF!</definedName>
    <definedName name="С071" localSheetId="17">#REF!</definedName>
    <definedName name="С071" localSheetId="18">#REF!</definedName>
    <definedName name="С071">#REF!</definedName>
  </definedNames>
  <calcPr calcId="181029"/>
  <pivotCaches>
    <pivotCache cacheId="0" r:id="rId30"/>
    <pivotCache cacheId="1" r:id="rId31"/>
  </pivotCaches>
</workbook>
</file>

<file path=xl/calcChain.xml><?xml version="1.0" encoding="utf-8"?>
<calcChain xmlns="http://schemas.openxmlformats.org/spreadsheetml/2006/main">
  <c r="D7" i="133" l="1"/>
  <c r="E7" i="133"/>
  <c r="F7" i="133"/>
  <c r="G7" i="133"/>
  <c r="H7" i="133"/>
  <c r="I7" i="133"/>
  <c r="C7" i="133"/>
  <c r="I13" i="132" l="1"/>
  <c r="O17" i="131" l="1"/>
  <c r="C28" i="104" l="1"/>
  <c r="C27" i="104"/>
  <c r="J13" i="123"/>
  <c r="D29" i="104"/>
  <c r="F29" i="104"/>
  <c r="F28" i="104"/>
  <c r="B29" i="104"/>
  <c r="C16" i="106" l="1"/>
  <c r="J24" i="106"/>
  <c r="D23" i="131"/>
  <c r="D22" i="131" s="1"/>
  <c r="C22" i="131" s="1"/>
  <c r="L23" i="131"/>
  <c r="L31" i="104"/>
  <c r="L29" i="104"/>
  <c r="I29" i="104"/>
  <c r="I28" i="104"/>
  <c r="AJ47" i="131"/>
  <c r="F31" i="104"/>
  <c r="O16" i="131" l="1"/>
  <c r="M15" i="131"/>
  <c r="M27" i="131"/>
  <c r="N27" i="131"/>
  <c r="O27" i="131"/>
  <c r="P27" i="131"/>
  <c r="M17" i="131"/>
  <c r="L17" i="131"/>
  <c r="D48" i="106"/>
  <c r="R30" i="131"/>
  <c r="D31" i="106"/>
  <c r="AD48" i="131" l="1"/>
  <c r="AB46" i="131"/>
  <c r="AB44" i="131" s="1"/>
  <c r="AB48" i="131" s="1"/>
  <c r="AA45" i="131"/>
  <c r="V32" i="131"/>
  <c r="V31" i="131" s="1"/>
  <c r="W36" i="131"/>
  <c r="U36" i="131" s="1"/>
  <c r="I8" i="106"/>
  <c r="M7" i="131"/>
  <c r="D8" i="131"/>
  <c r="D17" i="131"/>
  <c r="C17" i="131" s="1"/>
  <c r="I5" i="123"/>
  <c r="Y42" i="131"/>
  <c r="Y41" i="131"/>
  <c r="Y40" i="131"/>
  <c r="Y39" i="131"/>
  <c r="Y38" i="131"/>
  <c r="L8" i="131"/>
  <c r="L5" i="131" s="1"/>
  <c r="O15" i="131"/>
  <c r="O14" i="131"/>
  <c r="O13" i="131" l="1"/>
  <c r="K5" i="131"/>
  <c r="K8" i="131"/>
  <c r="M16" i="131"/>
  <c r="M14" i="131"/>
  <c r="L16" i="131"/>
  <c r="L15" i="131"/>
  <c r="O12" i="131" l="1"/>
  <c r="M13" i="131"/>
  <c r="K15" i="131"/>
  <c r="D16" i="131"/>
  <c r="C16" i="131" s="1"/>
  <c r="D15" i="131"/>
  <c r="C15" i="131" s="1"/>
  <c r="D14" i="131"/>
  <c r="AK15" i="131" l="1"/>
  <c r="C14" i="131"/>
  <c r="D13" i="131"/>
  <c r="AK47" i="131"/>
  <c r="Z45" i="131"/>
  <c r="AK45" i="131" s="1"/>
  <c r="AJ44" i="131"/>
  <c r="AJ48" i="131" s="1"/>
  <c r="AA44" i="131"/>
  <c r="AA48" i="131" s="1"/>
  <c r="AK42" i="131"/>
  <c r="G41" i="131"/>
  <c r="AK41" i="131" s="1"/>
  <c r="AK39" i="131"/>
  <c r="Y37" i="131"/>
  <c r="Y48" i="131" s="1"/>
  <c r="J37" i="131"/>
  <c r="J48" i="131" s="1"/>
  <c r="I37" i="131"/>
  <c r="H37" i="131"/>
  <c r="AE36" i="131"/>
  <c r="U32" i="131"/>
  <c r="AK32" i="131" s="1"/>
  <c r="AG31" i="131"/>
  <c r="AE31" i="131" s="1"/>
  <c r="X31" i="131"/>
  <c r="X48" i="131" s="1"/>
  <c r="Q30" i="131"/>
  <c r="AK30" i="131" s="1"/>
  <c r="R27" i="131"/>
  <c r="L22" i="131"/>
  <c r="K22" i="131" s="1"/>
  <c r="H48" i="131"/>
  <c r="G22" i="131"/>
  <c r="Q17" i="131"/>
  <c r="T13" i="131"/>
  <c r="T4" i="131" s="1"/>
  <c r="Q13" i="131"/>
  <c r="Q12" i="131" s="1"/>
  <c r="C8" i="131"/>
  <c r="AK8" i="131" s="1"/>
  <c r="AI4" i="131"/>
  <c r="AI6" i="131"/>
  <c r="M6" i="131"/>
  <c r="D5" i="131"/>
  <c r="C5" i="131" s="1"/>
  <c r="AK5" i="131" s="1"/>
  <c r="T3" i="131"/>
  <c r="AK22" i="131" l="1"/>
  <c r="G37" i="131"/>
  <c r="AK37" i="131" s="1"/>
  <c r="D12" i="131"/>
  <c r="C12" i="131" s="1"/>
  <c r="C13" i="131"/>
  <c r="M12" i="131"/>
  <c r="M4" i="131"/>
  <c r="R48" i="131"/>
  <c r="Q27" i="131"/>
  <c r="T12" i="131"/>
  <c r="G48" i="131"/>
  <c r="V48" i="131"/>
  <c r="W31" i="131"/>
  <c r="W48" i="131" s="1"/>
  <c r="AI3" i="131"/>
  <c r="AI48" i="131"/>
  <c r="T48" i="131"/>
  <c r="Q4" i="131"/>
  <c r="AK38" i="131"/>
  <c r="Q3" i="131" l="1"/>
  <c r="Q48" i="131"/>
  <c r="M48" i="131"/>
  <c r="M3" i="131"/>
  <c r="U31" i="131"/>
  <c r="J16" i="123"/>
  <c r="J14" i="123"/>
  <c r="P25" i="104"/>
  <c r="U48" i="131" l="1"/>
  <c r="O37" i="123"/>
  <c r="J5" i="12"/>
  <c r="J23" i="123"/>
  <c r="J24" i="123"/>
  <c r="J18" i="123"/>
  <c r="I4" i="123" l="1"/>
  <c r="I37" i="12"/>
  <c r="I13" i="123"/>
  <c r="F13" i="123" s="1"/>
  <c r="G12" i="123"/>
  <c r="I15" i="123"/>
  <c r="I12" i="123" s="1"/>
  <c r="I15" i="12"/>
  <c r="I14" i="123"/>
  <c r="F14" i="123" s="1"/>
  <c r="F12" i="123" l="1"/>
  <c r="D26" i="123"/>
  <c r="D37" i="123"/>
  <c r="D23" i="123"/>
  <c r="D29" i="123"/>
  <c r="D28" i="123"/>
  <c r="V5" i="107" l="1"/>
  <c r="BI9" i="107" l="1"/>
  <c r="AR9" i="107"/>
  <c r="AP9" i="107"/>
  <c r="AN9" i="107"/>
  <c r="AM9" i="107"/>
  <c r="O36" i="131" s="1"/>
  <c r="O31" i="131" s="1"/>
  <c r="AG9" i="107"/>
  <c r="L36" i="131" s="1"/>
  <c r="AB9" i="107"/>
  <c r="Z9" i="107"/>
  <c r="Y9" i="107"/>
  <c r="W9" i="107"/>
  <c r="V9" i="107"/>
  <c r="S9" i="107"/>
  <c r="R9" i="107"/>
  <c r="O9" i="107"/>
  <c r="K9" i="107"/>
  <c r="BI8" i="107"/>
  <c r="AR8" i="107"/>
  <c r="AP8" i="107"/>
  <c r="AN8" i="107"/>
  <c r="AM8" i="107"/>
  <c r="AG8" i="107"/>
  <c r="L29" i="131" s="1"/>
  <c r="AB8" i="107"/>
  <c r="Z8" i="107"/>
  <c r="Y8" i="107"/>
  <c r="W8" i="107"/>
  <c r="V8" i="107"/>
  <c r="F29" i="131" s="1"/>
  <c r="F27" i="131" s="1"/>
  <c r="S8" i="107"/>
  <c r="R8" i="107"/>
  <c r="O8" i="107"/>
  <c r="BI7" i="107"/>
  <c r="AG10" i="131" s="1"/>
  <c r="AR7" i="107"/>
  <c r="AP7" i="107"/>
  <c r="AN7" i="107"/>
  <c r="AM7" i="107"/>
  <c r="AG7" i="107"/>
  <c r="L10" i="131" s="1"/>
  <c r="AB7" i="107"/>
  <c r="Z7" i="107"/>
  <c r="Y7" i="107"/>
  <c r="W7" i="107"/>
  <c r="V7" i="107"/>
  <c r="S7" i="107"/>
  <c r="R7" i="107"/>
  <c r="O7" i="107"/>
  <c r="BI6" i="107"/>
  <c r="AR6" i="107"/>
  <c r="AP6" i="107"/>
  <c r="AN6" i="107"/>
  <c r="AM6" i="107"/>
  <c r="AG6" i="107"/>
  <c r="AB6" i="107"/>
  <c r="Z6" i="107"/>
  <c r="Y6" i="107"/>
  <c r="W6" i="107"/>
  <c r="V6" i="107"/>
  <c r="R6" i="107"/>
  <c r="O6" i="107"/>
  <c r="BI5" i="107"/>
  <c r="AR5" i="107"/>
  <c r="AP5" i="107"/>
  <c r="AN5" i="107"/>
  <c r="AM5" i="107"/>
  <c r="AG5" i="107"/>
  <c r="L7" i="131" s="1"/>
  <c r="AB5" i="107"/>
  <c r="Z5" i="107"/>
  <c r="Y5" i="107"/>
  <c r="W5" i="107"/>
  <c r="S5" i="107"/>
  <c r="R5" i="107"/>
  <c r="O5" i="107"/>
  <c r="L5" i="107"/>
  <c r="S6" i="107"/>
  <c r="K8" i="107"/>
  <c r="K7" i="107"/>
  <c r="N9" i="107"/>
  <c r="L9" i="107"/>
  <c r="N8" i="107"/>
  <c r="L8" i="107"/>
  <c r="J8" i="107"/>
  <c r="D29" i="131" s="1"/>
  <c r="N7" i="107"/>
  <c r="L7" i="107"/>
  <c r="N6" i="107"/>
  <c r="L6" i="107"/>
  <c r="K6" i="107"/>
  <c r="N5" i="107"/>
  <c r="K5" i="107"/>
  <c r="J9" i="107"/>
  <c r="D36" i="131" s="1"/>
  <c r="J7" i="107"/>
  <c r="D10" i="131" s="1"/>
  <c r="J6" i="107"/>
  <c r="J5" i="107"/>
  <c r="D23" i="12"/>
  <c r="D19" i="123"/>
  <c r="D7" i="12"/>
  <c r="E7" i="131" l="1"/>
  <c r="D6" i="123"/>
  <c r="F7" i="131"/>
  <c r="D7" i="123"/>
  <c r="F36" i="131"/>
  <c r="F31" i="131" s="1"/>
  <c r="D9" i="131"/>
  <c r="L9" i="131"/>
  <c r="C36" i="131"/>
  <c r="D31" i="131"/>
  <c r="C31" i="131" s="1"/>
  <c r="D27" i="131"/>
  <c r="C27" i="131" s="1"/>
  <c r="C29" i="131"/>
  <c r="L6" i="131"/>
  <c r="F10" i="131"/>
  <c r="F9" i="131" s="1"/>
  <c r="O10" i="131"/>
  <c r="O9" i="131" s="1"/>
  <c r="AG9" i="131"/>
  <c r="AE10" i="131"/>
  <c r="AE9" i="131" s="1"/>
  <c r="K36" i="131"/>
  <c r="L31" i="131"/>
  <c r="K31" i="131" s="1"/>
  <c r="F5" i="107"/>
  <c r="D16" i="123"/>
  <c r="O7" i="131"/>
  <c r="AG7" i="131"/>
  <c r="D34" i="123"/>
  <c r="L27" i="131"/>
  <c r="K27" i="131" s="1"/>
  <c r="K29" i="131"/>
  <c r="F6" i="107"/>
  <c r="F9" i="107"/>
  <c r="D37" i="106" s="1"/>
  <c r="BI10" i="107"/>
  <c r="M37" i="123"/>
  <c r="F37" i="123"/>
  <c r="C36" i="123"/>
  <c r="Q36" i="123" s="1"/>
  <c r="C35" i="123"/>
  <c r="Q35" i="123" s="1"/>
  <c r="C34" i="123"/>
  <c r="Q34" i="123" s="1"/>
  <c r="D32" i="123"/>
  <c r="C32" i="123" s="1"/>
  <c r="Q32" i="123" s="1"/>
  <c r="C28" i="123"/>
  <c r="Q28" i="123" s="1"/>
  <c r="D27" i="123"/>
  <c r="C27" i="123" s="1"/>
  <c r="C26" i="123"/>
  <c r="Q26" i="123" s="1"/>
  <c r="Q25" i="123"/>
  <c r="Q24" i="123"/>
  <c r="J22" i="123"/>
  <c r="C23" i="123"/>
  <c r="Q23" i="123" s="1"/>
  <c r="D22" i="123"/>
  <c r="C22" i="123" s="1"/>
  <c r="C19" i="123"/>
  <c r="Q19" i="123" s="1"/>
  <c r="D18" i="123"/>
  <c r="C18" i="123" s="1"/>
  <c r="Q18" i="123" s="1"/>
  <c r="F15" i="123"/>
  <c r="Q14" i="123"/>
  <c r="C11" i="123"/>
  <c r="Q11" i="123" s="1"/>
  <c r="C9" i="123"/>
  <c r="Q9" i="123" s="1"/>
  <c r="D8" i="123"/>
  <c r="C8" i="123" s="1"/>
  <c r="Q8" i="123" s="1"/>
  <c r="M5" i="123"/>
  <c r="F5" i="123"/>
  <c r="O4" i="123"/>
  <c r="M4" i="123" s="1"/>
  <c r="O48" i="106"/>
  <c r="AE7" i="131" l="1"/>
  <c r="AE6" i="131" s="1"/>
  <c r="AG4" i="131"/>
  <c r="AG6" i="131"/>
  <c r="AK27" i="131"/>
  <c r="O4" i="131"/>
  <c r="O6" i="131"/>
  <c r="K7" i="131"/>
  <c r="K6" i="131" s="1"/>
  <c r="AK31" i="131"/>
  <c r="F4" i="131"/>
  <c r="F6" i="131"/>
  <c r="AK36" i="131"/>
  <c r="C10" i="131"/>
  <c r="AK29" i="131"/>
  <c r="K10" i="131"/>
  <c r="K9" i="131" s="1"/>
  <c r="E6" i="131"/>
  <c r="E4" i="131"/>
  <c r="O38" i="123"/>
  <c r="M38" i="123" s="1"/>
  <c r="Q22" i="123"/>
  <c r="F4" i="123"/>
  <c r="C37" i="123"/>
  <c r="I38" i="123"/>
  <c r="C9" i="131" l="1"/>
  <c r="AK10" i="131"/>
  <c r="AK9" i="131" s="1"/>
  <c r="F3" i="131"/>
  <c r="F48" i="131"/>
  <c r="E48" i="131"/>
  <c r="E3" i="131"/>
  <c r="AG3" i="131"/>
  <c r="AG48" i="131"/>
  <c r="AE48" i="131" s="1"/>
  <c r="AE4" i="131"/>
  <c r="AE3" i="131" s="1"/>
  <c r="O48" i="131"/>
  <c r="O3" i="131"/>
  <c r="Q37" i="123"/>
  <c r="S16" i="121" l="1"/>
  <c r="P10" i="121" l="1"/>
  <c r="T10" i="121" s="1"/>
  <c r="O8" i="121"/>
  <c r="O7" i="121" s="1"/>
  <c r="O18" i="121" s="1"/>
  <c r="T16" i="121"/>
  <c r="R14" i="121"/>
  <c r="S14" i="121"/>
  <c r="T8" i="121"/>
  <c r="S27" i="120"/>
  <c r="G14" i="106"/>
  <c r="G13" i="106" s="1"/>
  <c r="AC46" i="131" l="1"/>
  <c r="G30" i="123"/>
  <c r="G47" i="106"/>
  <c r="R18" i="121"/>
  <c r="Q14" i="121"/>
  <c r="P7" i="121"/>
  <c r="I18" i="106"/>
  <c r="I17" i="106"/>
  <c r="I16" i="106"/>
  <c r="I15" i="106"/>
  <c r="I9" i="106"/>
  <c r="D18" i="106"/>
  <c r="C18" i="106" s="1"/>
  <c r="D23" i="106"/>
  <c r="D47" i="106"/>
  <c r="D46" i="106"/>
  <c r="D43" i="106"/>
  <c r="D42" i="106"/>
  <c r="D41" i="106"/>
  <c r="D40" i="106"/>
  <c r="D39" i="106"/>
  <c r="D33" i="106"/>
  <c r="I14" i="106" l="1"/>
  <c r="G27" i="123"/>
  <c r="F30" i="123"/>
  <c r="Q30" i="123" s="1"/>
  <c r="AC44" i="131"/>
  <c r="AC48" i="131" s="1"/>
  <c r="Z46" i="131"/>
  <c r="T7" i="121"/>
  <c r="Q18" i="121"/>
  <c r="T14" i="121"/>
  <c r="D30" i="106"/>
  <c r="F27" i="123" l="1"/>
  <c r="G38" i="123"/>
  <c r="AK46" i="131"/>
  <c r="Z44" i="131"/>
  <c r="I13" i="106"/>
  <c r="F14" i="106"/>
  <c r="F13" i="106" s="1"/>
  <c r="J15" i="100"/>
  <c r="G22" i="100"/>
  <c r="I16" i="100"/>
  <c r="D9" i="106"/>
  <c r="AK44" i="131" l="1"/>
  <c r="Z48" i="131"/>
  <c r="D8" i="106"/>
  <c r="D5" i="123"/>
  <c r="C5" i="123" s="1"/>
  <c r="Q27" i="123"/>
  <c r="F38" i="123"/>
  <c r="N3" i="98"/>
  <c r="M6" i="98" s="1"/>
  <c r="N6" i="98" l="1"/>
  <c r="E24" i="108" l="1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E8" i="108" s="1"/>
  <c r="D8" i="108"/>
  <c r="C8" i="108"/>
  <c r="B8" i="108"/>
  <c r="D13" i="123" l="1"/>
  <c r="L14" i="131"/>
  <c r="D15" i="106"/>
  <c r="D14" i="106" s="1"/>
  <c r="N16" i="131"/>
  <c r="D15" i="123"/>
  <c r="C15" i="123" s="1"/>
  <c r="D17" i="106"/>
  <c r="F3" i="107"/>
  <c r="K16" i="131" l="1"/>
  <c r="AK16" i="131" s="1"/>
  <c r="D13" i="106"/>
  <c r="C14" i="106"/>
  <c r="L13" i="131"/>
  <c r="K14" i="131"/>
  <c r="AK14" i="131" s="1"/>
  <c r="L10" i="107"/>
  <c r="S10" i="107"/>
  <c r="Y10" i="107"/>
  <c r="N10" i="107"/>
  <c r="O10" i="107"/>
  <c r="AR10" i="107"/>
  <c r="R27" i="103"/>
  <c r="R28" i="103"/>
  <c r="R26" i="103"/>
  <c r="C13" i="106" l="1"/>
  <c r="L12" i="131"/>
  <c r="L4" i="131"/>
  <c r="C16" i="123"/>
  <c r="Q16" i="123" s="1"/>
  <c r="C7" i="123"/>
  <c r="Q7" i="123" s="1"/>
  <c r="C6" i="123"/>
  <c r="Q6" i="123" s="1"/>
  <c r="Z10" i="107"/>
  <c r="AM10" i="107"/>
  <c r="R10" i="107"/>
  <c r="BN7" i="107"/>
  <c r="J10" i="107"/>
  <c r="AB10" i="107"/>
  <c r="V10" i="107"/>
  <c r="AG10" i="107"/>
  <c r="K10" i="107"/>
  <c r="AP10" i="107"/>
  <c r="F7" i="107"/>
  <c r="D11" i="106" s="1"/>
  <c r="D5" i="106" s="1"/>
  <c r="BN5" i="107"/>
  <c r="F8" i="107"/>
  <c r="BN6" i="107"/>
  <c r="BN9" i="107"/>
  <c r="W10" i="107"/>
  <c r="BN8" i="107"/>
  <c r="AN10" i="107"/>
  <c r="J37" i="106"/>
  <c r="J32" i="106" s="1"/>
  <c r="J33" i="106"/>
  <c r="J23" i="106"/>
  <c r="J17" i="106"/>
  <c r="J16" i="106"/>
  <c r="J15" i="106"/>
  <c r="J9" i="106"/>
  <c r="M48" i="106"/>
  <c r="C48" i="106"/>
  <c r="F47" i="106"/>
  <c r="Q47" i="106" s="1"/>
  <c r="C46" i="106"/>
  <c r="Q46" i="106" s="1"/>
  <c r="G45" i="106"/>
  <c r="F45" i="106" s="1"/>
  <c r="C43" i="106"/>
  <c r="Q43" i="106" s="1"/>
  <c r="C42" i="106"/>
  <c r="Q42" i="106" s="1"/>
  <c r="C41" i="106"/>
  <c r="Q41" i="106" s="1"/>
  <c r="C40" i="106"/>
  <c r="Q40" i="106" s="1"/>
  <c r="C39" i="106"/>
  <c r="Q39" i="106" s="1"/>
  <c r="C37" i="106"/>
  <c r="D32" i="106"/>
  <c r="C32" i="106" s="1"/>
  <c r="C33" i="106"/>
  <c r="C30" i="106"/>
  <c r="Q30" i="106" s="1"/>
  <c r="C23" i="106"/>
  <c r="F18" i="106"/>
  <c r="F17" i="106"/>
  <c r="F16" i="106"/>
  <c r="Q16" i="106" s="1"/>
  <c r="F15" i="106"/>
  <c r="D10" i="106"/>
  <c r="C11" i="106"/>
  <c r="Q11" i="106" s="1"/>
  <c r="Q10" i="106" s="1"/>
  <c r="J6" i="106"/>
  <c r="F9" i="106"/>
  <c r="D6" i="106"/>
  <c r="C6" i="106" s="1"/>
  <c r="C9" i="106"/>
  <c r="M8" i="106"/>
  <c r="M7" i="106" s="1"/>
  <c r="F8" i="106"/>
  <c r="F7" i="106" s="1"/>
  <c r="O7" i="106"/>
  <c r="I7" i="106"/>
  <c r="I6" i="106"/>
  <c r="F6" i="106" s="1"/>
  <c r="O5" i="106"/>
  <c r="M5" i="106" s="1"/>
  <c r="M4" i="106" s="1"/>
  <c r="G5" i="106"/>
  <c r="E4" i="105"/>
  <c r="E5" i="105"/>
  <c r="E6" i="105"/>
  <c r="E7" i="105"/>
  <c r="E8" i="105"/>
  <c r="E9" i="105"/>
  <c r="E10" i="105"/>
  <c r="J18" i="106" s="1"/>
  <c r="E11" i="105"/>
  <c r="E12" i="105"/>
  <c r="J8" i="106" l="1"/>
  <c r="J5" i="123"/>
  <c r="D7" i="131"/>
  <c r="Q18" i="106"/>
  <c r="N17" i="131"/>
  <c r="J15" i="123"/>
  <c r="J14" i="106"/>
  <c r="Q23" i="106"/>
  <c r="AL22" i="131" s="1"/>
  <c r="L3" i="131"/>
  <c r="L48" i="131"/>
  <c r="G49" i="106"/>
  <c r="F10" i="107"/>
  <c r="D4" i="123"/>
  <c r="C4" i="123" s="1"/>
  <c r="C13" i="123"/>
  <c r="Q13" i="123" s="1"/>
  <c r="D12" i="123"/>
  <c r="Q9" i="106"/>
  <c r="BN10" i="107"/>
  <c r="Q37" i="106"/>
  <c r="Q32" i="106"/>
  <c r="Q33" i="106"/>
  <c r="Q6" i="106"/>
  <c r="I5" i="106"/>
  <c r="Q48" i="106"/>
  <c r="J7" i="106"/>
  <c r="D38" i="106"/>
  <c r="C38" i="106" s="1"/>
  <c r="Q38" i="106" s="1"/>
  <c r="O49" i="106"/>
  <c r="M49" i="106" s="1"/>
  <c r="C10" i="106"/>
  <c r="G4" i="106"/>
  <c r="O4" i="106"/>
  <c r="D45" i="106"/>
  <c r="C45" i="106" s="1"/>
  <c r="Q45" i="106" s="1"/>
  <c r="K17" i="131" l="1"/>
  <c r="AK17" i="131" s="1"/>
  <c r="N13" i="131"/>
  <c r="D6" i="131"/>
  <c r="D4" i="131"/>
  <c r="C7" i="131"/>
  <c r="J13" i="106"/>
  <c r="Q14" i="106"/>
  <c r="Q4" i="123"/>
  <c r="J12" i="123"/>
  <c r="Q15" i="123"/>
  <c r="J4" i="123"/>
  <c r="Q5" i="123"/>
  <c r="J5" i="106"/>
  <c r="J4" i="106" s="1"/>
  <c r="C12" i="123"/>
  <c r="Q12" i="123" s="1"/>
  <c r="D38" i="123"/>
  <c r="I4" i="106"/>
  <c r="F5" i="106"/>
  <c r="I49" i="106"/>
  <c r="D48" i="131" l="1"/>
  <c r="D3" i="131"/>
  <c r="C4" i="131"/>
  <c r="Q38" i="123"/>
  <c r="N4" i="131"/>
  <c r="N12" i="131"/>
  <c r="K13" i="131"/>
  <c r="J38" i="123"/>
  <c r="AK7" i="131"/>
  <c r="AK6" i="131" s="1"/>
  <c r="C6" i="131"/>
  <c r="J49" i="106"/>
  <c r="C38" i="123"/>
  <c r="F49" i="106"/>
  <c r="F4" i="106"/>
  <c r="C48" i="131" l="1"/>
  <c r="C3" i="131"/>
  <c r="AK4" i="131"/>
  <c r="N48" i="131"/>
  <c r="N3" i="131"/>
  <c r="K4" i="131"/>
  <c r="K12" i="131"/>
  <c r="AK13" i="131"/>
  <c r="AK12" i="131" s="1"/>
  <c r="P11" i="121"/>
  <c r="T11" i="121" s="1"/>
  <c r="AK48" i="131" l="1"/>
  <c r="AK3" i="131"/>
  <c r="K3" i="131"/>
  <c r="K48" i="131"/>
  <c r="P18" i="121"/>
  <c r="P27" i="103"/>
  <c r="P26" i="103"/>
  <c r="P28" i="103" s="1"/>
  <c r="P31" i="103" s="1"/>
  <c r="O25" i="103"/>
  <c r="L4" i="103"/>
  <c r="H4" i="103"/>
  <c r="E13" i="100" l="1"/>
  <c r="D13" i="100"/>
  <c r="E10" i="100"/>
  <c r="D10" i="100"/>
  <c r="E8" i="100"/>
  <c r="D8" i="100"/>
  <c r="E4" i="100"/>
  <c r="D4" i="100"/>
  <c r="D3" i="100" s="1"/>
  <c r="E3" i="100" l="1"/>
  <c r="N167" i="95" l="1"/>
  <c r="N168" i="95" s="1"/>
  <c r="N169" i="95" s="1"/>
  <c r="A1" i="95"/>
  <c r="O37" i="12" l="1"/>
  <c r="R16" i="3"/>
  <c r="D11" i="12"/>
  <c r="D36" i="12" l="1"/>
  <c r="J15" i="12" l="1"/>
  <c r="F23" i="94" l="1"/>
  <c r="F24" i="94"/>
  <c r="F22" i="94"/>
  <c r="E23" i="94"/>
  <c r="E24" i="94"/>
  <c r="E22" i="94"/>
  <c r="E14" i="94" l="1"/>
  <c r="E11" i="94"/>
  <c r="E12" i="94"/>
  <c r="E13" i="94" l="1"/>
  <c r="E7" i="94" l="1"/>
  <c r="D7" i="94"/>
  <c r="D37" i="12" l="1"/>
  <c r="J24" i="12" l="1"/>
  <c r="J23" i="12"/>
  <c r="J16" i="12"/>
  <c r="J14" i="12"/>
  <c r="J13" i="12"/>
  <c r="J21" i="12"/>
  <c r="O5" i="12" l="1"/>
  <c r="S16" i="3"/>
  <c r="I5" i="12" l="1"/>
  <c r="I14" i="12"/>
  <c r="I13" i="12"/>
  <c r="G12" i="12"/>
  <c r="I12" i="12" l="1"/>
  <c r="P10" i="3"/>
  <c r="O8" i="3"/>
  <c r="T35" i="82" l="1"/>
  <c r="G30" i="12" s="1"/>
  <c r="D28" i="12" l="1"/>
  <c r="D26" i="12"/>
  <c r="D9" i="12"/>
  <c r="D8" i="12" l="1"/>
  <c r="P11" i="3" l="1"/>
  <c r="C3" i="74" l="1"/>
  <c r="C20" i="74"/>
  <c r="E20" i="74" s="1"/>
  <c r="D5" i="12" s="1"/>
  <c r="C24" i="74"/>
  <c r="D27" i="74"/>
  <c r="D30" i="74"/>
  <c r="D31" i="74"/>
  <c r="D34" i="12" l="1"/>
  <c r="D16" i="12"/>
  <c r="D6" i="12"/>
  <c r="C15" i="106" l="1"/>
  <c r="Q15" i="106" s="1"/>
  <c r="C17" i="106"/>
  <c r="Q17" i="106" s="1"/>
  <c r="D7" i="106"/>
  <c r="C8" i="106"/>
  <c r="D13" i="12"/>
  <c r="D19" i="12"/>
  <c r="D15" i="12"/>
  <c r="S14" i="3"/>
  <c r="C7" i="106" l="1"/>
  <c r="Q8" i="106"/>
  <c r="C31" i="106"/>
  <c r="Q31" i="106" s="1"/>
  <c r="D28" i="106"/>
  <c r="C28" i="106" s="1"/>
  <c r="Q28" i="106" s="1"/>
  <c r="Q7" i="106" l="1"/>
  <c r="C5" i="106"/>
  <c r="Q5" i="106" s="1"/>
  <c r="Q4" i="106" s="1"/>
  <c r="D4" i="106"/>
  <c r="D49" i="106"/>
  <c r="Q13" i="106"/>
  <c r="R14" i="3"/>
  <c r="Q14" i="3" s="1"/>
  <c r="T14" i="3" s="1"/>
  <c r="M5" i="12"/>
  <c r="C49" i="106" l="1"/>
  <c r="Q49" i="106" s="1"/>
  <c r="D5" i="121"/>
  <c r="C4" i="106"/>
  <c r="R18" i="3"/>
  <c r="C37" i="12"/>
  <c r="C36" i="12"/>
  <c r="Q36" i="12" s="1"/>
  <c r="C35" i="12"/>
  <c r="Q35" i="12" s="1"/>
  <c r="C11" i="12"/>
  <c r="F5" i="12"/>
  <c r="C5" i="121" l="1"/>
  <c r="D4" i="121"/>
  <c r="D18" i="121" s="1"/>
  <c r="D27" i="12"/>
  <c r="C27" i="12" s="1"/>
  <c r="C28" i="12"/>
  <c r="Q28" i="12" s="1"/>
  <c r="D22" i="12"/>
  <c r="C22" i="12" s="1"/>
  <c r="C23" i="12"/>
  <c r="T5" i="121" l="1"/>
  <c r="C4" i="121"/>
  <c r="M37" i="12"/>
  <c r="I4" i="12"/>
  <c r="I38" i="12" s="1"/>
  <c r="T4" i="121" l="1"/>
  <c r="C18" i="121"/>
  <c r="C9" i="12"/>
  <c r="C8" i="12"/>
  <c r="T18" i="121" l="1"/>
  <c r="U4" i="121" s="1"/>
  <c r="Q24" i="12"/>
  <c r="Q23" i="12"/>
  <c r="U16" i="121" l="1"/>
  <c r="U9" i="121"/>
  <c r="U17" i="121"/>
  <c r="U6" i="121"/>
  <c r="U10" i="121"/>
  <c r="U15" i="121"/>
  <c r="U12" i="121"/>
  <c r="U11" i="121"/>
  <c r="U14" i="121"/>
  <c r="U13" i="121"/>
  <c r="U18" i="121"/>
  <c r="U8" i="121"/>
  <c r="U7" i="121"/>
  <c r="U5" i="121"/>
  <c r="Q25" i="12"/>
  <c r="J12" i="12" l="1"/>
  <c r="G27" i="12" l="1"/>
  <c r="F30" i="12"/>
  <c r="Q30" i="12" s="1"/>
  <c r="T8" i="3"/>
  <c r="O7" i="3"/>
  <c r="O18" i="3" s="1"/>
  <c r="O28" i="3" s="1"/>
  <c r="P7" i="3" l="1"/>
  <c r="T7" i="3" s="1"/>
  <c r="T10" i="3"/>
  <c r="C26" i="12" l="1"/>
  <c r="Q26" i="12" s="1"/>
  <c r="C15" i="12" l="1"/>
  <c r="D18" i="12" l="1"/>
  <c r="C18" i="12" s="1"/>
  <c r="Q18" i="12" s="1"/>
  <c r="C19" i="12"/>
  <c r="Q19" i="12" s="1"/>
  <c r="C16" i="12" l="1"/>
  <c r="C7" i="12"/>
  <c r="C6" i="12"/>
  <c r="C5" i="12" l="1"/>
  <c r="Q5" i="12" s="1"/>
  <c r="D4" i="12"/>
  <c r="C4" i="12" s="1"/>
  <c r="C13" i="12"/>
  <c r="D12" i="12"/>
  <c r="C12" i="12" s="1"/>
  <c r="C34" i="12" l="1"/>
  <c r="Q34" i="12" s="1"/>
  <c r="D32" i="12"/>
  <c r="C32" i="12" l="1"/>
  <c r="Q32" i="12" s="1"/>
  <c r="D38" i="12"/>
  <c r="D5" i="3" s="1"/>
  <c r="C5" i="3" l="1"/>
  <c r="T5" i="3" s="1"/>
  <c r="D4" i="3"/>
  <c r="F15" i="12" l="1"/>
  <c r="Q15" i="12" s="1"/>
  <c r="F14" i="12"/>
  <c r="Q14" i="12" s="1"/>
  <c r="Q6" i="12"/>
  <c r="F13" i="12" l="1"/>
  <c r="Q13" i="12" s="1"/>
  <c r="G38" i="12"/>
  <c r="Q7" i="12"/>
  <c r="Q11" i="12"/>
  <c r="Q9" i="12"/>
  <c r="O4" i="12" l="1"/>
  <c r="M4" i="12" s="1"/>
  <c r="F4" i="12"/>
  <c r="Q8" i="12"/>
  <c r="Q16" i="12"/>
  <c r="F12" i="12"/>
  <c r="Q12" i="12" s="1"/>
  <c r="O38" i="12" l="1"/>
  <c r="M38" i="12" s="1"/>
  <c r="F27" i="12" l="1"/>
  <c r="Q27" i="12" s="1"/>
  <c r="J4" i="12"/>
  <c r="Q4" i="12" s="1"/>
  <c r="F37" i="12" l="1"/>
  <c r="F38" i="12" l="1"/>
  <c r="Q37" i="12"/>
  <c r="C38" i="12" l="1"/>
  <c r="D18" i="3"/>
  <c r="J22" i="12"/>
  <c r="J38" i="12" l="1"/>
  <c r="T11" i="3" s="1"/>
  <c r="Q22" i="12"/>
  <c r="P18" i="3" l="1"/>
  <c r="P24" i="3" s="1"/>
  <c r="Q38" i="12"/>
  <c r="C4" i="3"/>
  <c r="T4" i="3" s="1"/>
  <c r="C18" i="3" l="1"/>
  <c r="T16" i="3" l="1"/>
  <c r="Q18" i="3" l="1"/>
  <c r="T18" i="3" s="1"/>
  <c r="O29" i="3" l="1"/>
  <c r="O31" i="3"/>
  <c r="O34" i="3"/>
  <c r="O25" i="3"/>
  <c r="P25" i="3"/>
  <c r="Q24" i="3"/>
  <c r="U6" i="3"/>
  <c r="U10" i="3"/>
  <c r="U14" i="3"/>
  <c r="U11" i="3"/>
  <c r="U8" i="3"/>
  <c r="U12" i="3"/>
  <c r="U16" i="3"/>
  <c r="U9" i="3"/>
  <c r="U13" i="3"/>
  <c r="U17" i="3"/>
  <c r="U18" i="3"/>
  <c r="U7" i="3"/>
  <c r="U15" i="3"/>
  <c r="U5" i="3"/>
  <c r="U4" i="3"/>
</calcChain>
</file>

<file path=xl/sharedStrings.xml><?xml version="1.0" encoding="utf-8"?>
<sst xmlns="http://schemas.openxmlformats.org/spreadsheetml/2006/main" count="13165" uniqueCount="3058">
  <si>
    <t>Министерство внутренних дел Республики Казахстан</t>
  </si>
  <si>
    <t>Министерство обороны Республики Казахстан</t>
  </si>
  <si>
    <t>Министерство образования и науки Республики Казахстан</t>
  </si>
  <si>
    <t>Управление делами Президента Республики Казахстан</t>
  </si>
  <si>
    <t>Управление строительства, пассажирского транспорта и автомобильных дорог области</t>
  </si>
  <si>
    <t>Управление строительства, архитектуры и градостроительства области</t>
  </si>
  <si>
    <t>Всего</t>
  </si>
  <si>
    <t>FS.1.1</t>
  </si>
  <si>
    <t xml:space="preserve">Средства из государственого бюджета </t>
  </si>
  <si>
    <t>Остальной мир</t>
  </si>
  <si>
    <t xml:space="preserve">HF.1 </t>
  </si>
  <si>
    <t>Схемы государственного финансирования и финансирования на основе обязательных отчисленией</t>
  </si>
  <si>
    <t xml:space="preserve">HF.1.1 </t>
  </si>
  <si>
    <t>Государственные схемы</t>
  </si>
  <si>
    <t>Местные органы государственного управления здравоохранением</t>
  </si>
  <si>
    <t xml:space="preserve">HF.2 </t>
  </si>
  <si>
    <t xml:space="preserve">Схемы добровольных медицинских взносов  </t>
  </si>
  <si>
    <t xml:space="preserve">HF.2.1 </t>
  </si>
  <si>
    <t>Схемы добровольного медицинского страхования</t>
  </si>
  <si>
    <t xml:space="preserve">HF.2.3 </t>
  </si>
  <si>
    <t>Схемы финансирования предприятий</t>
  </si>
  <si>
    <t xml:space="preserve">HF.3 </t>
  </si>
  <si>
    <t>Частные расходы домохозяйств</t>
  </si>
  <si>
    <t xml:space="preserve">HF.4 </t>
  </si>
  <si>
    <t xml:space="preserve">Международные схемы финансирования </t>
  </si>
  <si>
    <t xml:space="preserve">HF.4.2 </t>
  </si>
  <si>
    <t>ВСЕГО</t>
  </si>
  <si>
    <t xml:space="preserve">HC.1 </t>
  </si>
  <si>
    <t>Услуги лечения</t>
  </si>
  <si>
    <t>HC.1.1</t>
  </si>
  <si>
    <t>Медицинские услуги на стационарном уровне</t>
  </si>
  <si>
    <t>HC.1.2</t>
  </si>
  <si>
    <t>Лечение в дневном стационаре</t>
  </si>
  <si>
    <t xml:space="preserve">HC.1.3 </t>
  </si>
  <si>
    <t>Амбулаторное лечение</t>
  </si>
  <si>
    <t>HC.1.3.1</t>
  </si>
  <si>
    <t>Основные медицинские услуги на амбулаторном уровне</t>
  </si>
  <si>
    <t>HC.1.3.2</t>
  </si>
  <si>
    <t>Амбулаторное стоматологическое лечение</t>
  </si>
  <si>
    <t>HC.1.3.3</t>
  </si>
  <si>
    <t>Специализированное амбулаторное лечение</t>
  </si>
  <si>
    <t>HC.2</t>
  </si>
  <si>
    <t>Реабилитационное лечение</t>
  </si>
  <si>
    <t xml:space="preserve">HC.2.1 </t>
  </si>
  <si>
    <t>Реабилитационное лечение в стационаре</t>
  </si>
  <si>
    <t xml:space="preserve">HC.3 </t>
  </si>
  <si>
    <t>Долгосрочный медицинский уход</t>
  </si>
  <si>
    <t xml:space="preserve">HC.4 </t>
  </si>
  <si>
    <t>Вспомогательные услуги</t>
  </si>
  <si>
    <t>HC.4.2</t>
  </si>
  <si>
    <t>Диагностические услуги</t>
  </si>
  <si>
    <t>HC.4.3</t>
  </si>
  <si>
    <t>Транспортировка пациентов</t>
  </si>
  <si>
    <t xml:space="preserve">HC.5 </t>
  </si>
  <si>
    <t>Предоставление медицинских товаров</t>
  </si>
  <si>
    <t xml:space="preserve">HC.5.1 </t>
  </si>
  <si>
    <t>Фармацевтические и прочие медицинские товары недлительного пользования</t>
  </si>
  <si>
    <t xml:space="preserve">HC.5.2 </t>
  </si>
  <si>
    <t>Терапевтические приборы и прочие медицинские товары длительного пользования</t>
  </si>
  <si>
    <t xml:space="preserve">HC.6 </t>
  </si>
  <si>
    <t>Профилактические услуги</t>
  </si>
  <si>
    <t>HC.6.1</t>
  </si>
  <si>
    <t>Информационная, образовательная и консультационная программы</t>
  </si>
  <si>
    <t>HC.6.2</t>
  </si>
  <si>
    <t>Программы иммунизации</t>
  </si>
  <si>
    <t>HC.6.5</t>
  </si>
  <si>
    <t xml:space="preserve">Программы надзора над инфекционными и не инфекционными заболеваниями, травмами и воздействие на среду здоровья </t>
  </si>
  <si>
    <t xml:space="preserve">HC.7 </t>
  </si>
  <si>
    <t xml:space="preserve">Администрирование, система здравоохранения и финансовое администрирование </t>
  </si>
  <si>
    <t xml:space="preserve">HC.7.1 </t>
  </si>
  <si>
    <t>HC.7.2</t>
  </si>
  <si>
    <t>Администрирование финансирования здравоохранения</t>
  </si>
  <si>
    <t>Прикладные научные исследования в области здравоохранения</t>
  </si>
  <si>
    <t xml:space="preserve">HP.1 </t>
  </si>
  <si>
    <t xml:space="preserve">HP.1.1 </t>
  </si>
  <si>
    <t xml:space="preserve">HP.1.1.1 </t>
  </si>
  <si>
    <t>HP.1.1.2</t>
  </si>
  <si>
    <t>HP.1.1.3</t>
  </si>
  <si>
    <t xml:space="preserve">HP.1.2 </t>
  </si>
  <si>
    <t xml:space="preserve">HP.1.2.1 </t>
  </si>
  <si>
    <t>HP.1.2.3</t>
  </si>
  <si>
    <t xml:space="preserve">HP.1.3 </t>
  </si>
  <si>
    <t>HP.1.3.1</t>
  </si>
  <si>
    <t>HP.1.3.2</t>
  </si>
  <si>
    <t>HP.1.3.3</t>
  </si>
  <si>
    <t>HP.1.3.4</t>
  </si>
  <si>
    <t>HP.1.3.5</t>
  </si>
  <si>
    <t>HP.1.3.6</t>
  </si>
  <si>
    <t>HP.1.3.7</t>
  </si>
  <si>
    <t>HP.1.3.8</t>
  </si>
  <si>
    <t>HP.1.3.9</t>
  </si>
  <si>
    <t>HP.1.3.10</t>
  </si>
  <si>
    <t>HP.1.3.11</t>
  </si>
  <si>
    <t>HP.1.3.12</t>
  </si>
  <si>
    <t xml:space="preserve">HP.2 </t>
  </si>
  <si>
    <t xml:space="preserve">HP.2.1 </t>
  </si>
  <si>
    <t xml:space="preserve">HP.2.1.1 </t>
  </si>
  <si>
    <t xml:space="preserve">HP.2.9 </t>
  </si>
  <si>
    <t xml:space="preserve">HP.2.9.1 </t>
  </si>
  <si>
    <t xml:space="preserve">HP.3 </t>
  </si>
  <si>
    <t xml:space="preserve">HP.3.1 </t>
  </si>
  <si>
    <t xml:space="preserve">HP.3.1.1 </t>
  </si>
  <si>
    <t xml:space="preserve">HP.3.2 </t>
  </si>
  <si>
    <t xml:space="preserve">HP.3.3 </t>
  </si>
  <si>
    <t xml:space="preserve">HP.3.4 </t>
  </si>
  <si>
    <t xml:space="preserve">HP.3.4.1 </t>
  </si>
  <si>
    <t xml:space="preserve">HP.3.4.4 </t>
  </si>
  <si>
    <t>HP.3.4.5</t>
  </si>
  <si>
    <t>HP.3.4.5.1</t>
  </si>
  <si>
    <t xml:space="preserve">HP.3.4.9 </t>
  </si>
  <si>
    <t xml:space="preserve">HP.3.4.9.1 </t>
  </si>
  <si>
    <t xml:space="preserve">HP.4 </t>
  </si>
  <si>
    <t xml:space="preserve">HP.4.1 </t>
  </si>
  <si>
    <t xml:space="preserve">HP.4.9 </t>
  </si>
  <si>
    <t xml:space="preserve">HP.5 </t>
  </si>
  <si>
    <t xml:space="preserve">HP.5.1 </t>
  </si>
  <si>
    <t xml:space="preserve">HP.5.2 </t>
  </si>
  <si>
    <t>HP.5.3</t>
  </si>
  <si>
    <t xml:space="preserve">HP.6 </t>
  </si>
  <si>
    <t xml:space="preserve">HP.7 </t>
  </si>
  <si>
    <t xml:space="preserve">HP.7.1 </t>
  </si>
  <si>
    <t>HP.7.1.1</t>
  </si>
  <si>
    <t>HP.7.1.2</t>
  </si>
  <si>
    <t>HP.7.3</t>
  </si>
  <si>
    <t>HP.7.4</t>
  </si>
  <si>
    <t xml:space="preserve">HP.8 </t>
  </si>
  <si>
    <t xml:space="preserve">HP.8.2 </t>
  </si>
  <si>
    <t xml:space="preserve">HP.8.2.1 </t>
  </si>
  <si>
    <t xml:space="preserve">HP.8.9 </t>
  </si>
  <si>
    <t xml:space="preserve">HP.9 </t>
  </si>
  <si>
    <t>HP.11</t>
  </si>
  <si>
    <t>HP.13</t>
  </si>
  <si>
    <t>Больничные организации</t>
  </si>
  <si>
    <t>Больницы общего профиля</t>
  </si>
  <si>
    <t xml:space="preserve">Больницы, оказывающие медицинские услуги на стационарном уровне </t>
  </si>
  <si>
    <t>Медицинские организации национальных компаний и холдингов (квазигосударственные организации)</t>
  </si>
  <si>
    <t>Больницы восстановительного лечения и реабилитационные центры</t>
  </si>
  <si>
    <t>Психиатрические больницы и больницы для лечения алкогольной или наркотической зависимости</t>
  </si>
  <si>
    <t>Психиатрическая больница/диспансер</t>
  </si>
  <si>
    <t>Наркологическая больница/диспансер/реабилитационные центры</t>
  </si>
  <si>
    <t>Специализированные больницы (кроме психиатрических больниц для лечения алкогольной или наркотической зависимости)</t>
  </si>
  <si>
    <t>Инфекционная больница</t>
  </si>
  <si>
    <t>Офтальмологическая больница</t>
  </si>
  <si>
    <t>Туберкулезная больница</t>
  </si>
  <si>
    <t>Противотуберкулезные  больницы и диспансеры</t>
  </si>
  <si>
    <t>Лепрозорий</t>
  </si>
  <si>
    <t>Кардиологический диспансер</t>
  </si>
  <si>
    <t>Кожно-венерологический диспансер</t>
  </si>
  <si>
    <t>Онкологические больницы и диспансеры</t>
  </si>
  <si>
    <t>Эндокринологический диспансер</t>
  </si>
  <si>
    <t>Перинатальные центры</t>
  </si>
  <si>
    <t>Противотуберкулезный санаторий</t>
  </si>
  <si>
    <t>Клиники НЦ, НИИ</t>
  </si>
  <si>
    <t>Учреждения длительного ухода</t>
  </si>
  <si>
    <t>Учреждения длительного сестринского ухода</t>
  </si>
  <si>
    <t>Больница сестринского ухода / Хоспис</t>
  </si>
  <si>
    <t>Другие учреждения длительного ухода</t>
  </si>
  <si>
    <t>Дома ребенка</t>
  </si>
  <si>
    <t>Поставщики амбулаторных медицинских услуг</t>
  </si>
  <si>
    <t>Лечебная практика</t>
  </si>
  <si>
    <t>Кабинеты врачей общей практики</t>
  </si>
  <si>
    <t>Стоматологические поликлиники/кабинеты</t>
  </si>
  <si>
    <t>Кабинеты других специалистов</t>
  </si>
  <si>
    <t>Центры амбулаторного лечения</t>
  </si>
  <si>
    <t>Центры планирования семьи и репродуктивного здоровья</t>
  </si>
  <si>
    <t>Центры гемодиализа</t>
  </si>
  <si>
    <t>Все прочие амбулаторные многопрофильные центры по предоставлению специализированной амбулаторно-поликлинической помощи</t>
  </si>
  <si>
    <t>Консультативно-диагностический центр/поликлиника</t>
  </si>
  <si>
    <t>Все прочие амбулаторные и медицинские центры по месту жительства</t>
  </si>
  <si>
    <t>Женская консультация</t>
  </si>
  <si>
    <t>Организации, предоставляющие дополнительные услуги</t>
  </si>
  <si>
    <t>Организации, предоставляющие услуги по транспортации пациентов и спасению жизни пациента в чрезвычайных ситуациях</t>
  </si>
  <si>
    <t>Прочие организации, предоставляющие дополнительные услуги</t>
  </si>
  <si>
    <t>Поставщики и розничные продавцы медицинских товаров</t>
  </si>
  <si>
    <t>Аптеки</t>
  </si>
  <si>
    <t>Организации розничных продаж и прочие поставщики медицинских товаров длительного пользования и медицинских приборов</t>
  </si>
  <si>
    <t>Организации, оказывающие профилактические услуги</t>
  </si>
  <si>
    <t xml:space="preserve">Организации управления здравоохранением </t>
  </si>
  <si>
    <t>Государственные учреждения управления здравоохранением</t>
  </si>
  <si>
    <t>Центральный орган</t>
  </si>
  <si>
    <t xml:space="preserve">Управление частного страхования здравоохранения </t>
  </si>
  <si>
    <t>Прочие учреждения</t>
  </si>
  <si>
    <t>Прочие сектора экономики</t>
  </si>
  <si>
    <t>Все прочие предприятия как организации, предоставляющие вторичную медицинскую помощь</t>
  </si>
  <si>
    <t>Учебные заведения</t>
  </si>
  <si>
    <t>Прочие предприятия</t>
  </si>
  <si>
    <t>Организации тип  предоставляемых услуг которых не определен</t>
  </si>
  <si>
    <t>База специального медицинского снабжения</t>
  </si>
  <si>
    <t>HP.3</t>
  </si>
  <si>
    <t>FS.6.</t>
  </si>
  <si>
    <t>FS.7.1</t>
  </si>
  <si>
    <t>FS.1</t>
  </si>
  <si>
    <t>Трансферты из государственных доходов</t>
  </si>
  <si>
    <t>Добровольное страхование</t>
  </si>
  <si>
    <t>FS.5</t>
  </si>
  <si>
    <t xml:space="preserve"> Прямые зарубежные содействия</t>
  </si>
  <si>
    <t>FS.7</t>
  </si>
  <si>
    <t>Прочие национальные доходы</t>
  </si>
  <si>
    <t>Прямые зарубежные финансовые трансферты</t>
  </si>
  <si>
    <t>Государственный сектор</t>
  </si>
  <si>
    <t>Негосударственный сектор</t>
  </si>
  <si>
    <t xml:space="preserve">Внешние источники финансирования </t>
  </si>
  <si>
    <t>Внешние источники финансирования</t>
  </si>
  <si>
    <t>Государственные средства</t>
  </si>
  <si>
    <t>Частные средства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</si>
  <si>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</si>
  <si>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</si>
  <si>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</si>
  <si>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1 </t>
  </si>
  <si>
    <t>05</t>
  </si>
  <si>
    <t>Здравоохранение</t>
  </si>
  <si>
    <t>1</t>
  </si>
  <si>
    <t>Больницы широкого профиля</t>
  </si>
  <si>
    <t>208</t>
  </si>
  <si>
    <t>008</t>
  </si>
  <si>
    <t>Медицинское обеспечение Вооруженных Сил</t>
  </si>
  <si>
    <t>2</t>
  </si>
  <si>
    <t>Охрана здоровья населения</t>
  </si>
  <si>
    <t>201</t>
  </si>
  <si>
    <t>111</t>
  </si>
  <si>
    <t>225</t>
  </si>
  <si>
    <t>019</t>
  </si>
  <si>
    <t>Оздоровление, реабилитация и организация отдыха детей</t>
  </si>
  <si>
    <t>239</t>
  </si>
  <si>
    <t>Министерство здравоохранения и социального развития Республики Казахстан</t>
  </si>
  <si>
    <t>009</t>
  </si>
  <si>
    <t>Хранение специального медицинского резерва</t>
  </si>
  <si>
    <t>010</t>
  </si>
  <si>
    <t>Целевые текущие трансферты областным бюджетам, бюджетам городов Астаны и Алматы на обеспечение и расширение гарантированного объема бесплатной медицинской помощи</t>
  </si>
  <si>
    <t>100</t>
  </si>
  <si>
    <t>101</t>
  </si>
  <si>
    <t>011</t>
  </si>
  <si>
    <t>Оказание специализированной медицинской помощи</t>
  </si>
  <si>
    <t>Оказание высокоспециализированной медицинской помощи</t>
  </si>
  <si>
    <t>102</t>
  </si>
  <si>
    <t>Оказание медицинской помощи в форме санитарной авиации</t>
  </si>
  <si>
    <t>103</t>
  </si>
  <si>
    <t>Оказание услуг по производству крови, ее компонентов и препаратов</t>
  </si>
  <si>
    <t>104</t>
  </si>
  <si>
    <t>Пропаганда здорового образа жизни</t>
  </si>
  <si>
    <t>105</t>
  </si>
  <si>
    <t>Оказание медицинской помощи с применением инновационных медицинских технологий</t>
  </si>
  <si>
    <t>243</t>
  </si>
  <si>
    <t>Министерство национальной экономики Республики Казахстан</t>
  </si>
  <si>
    <t>018</t>
  </si>
  <si>
    <t>Обеспечение санитарно-эпидемиологического благополучия населения</t>
  </si>
  <si>
    <t>694</t>
  </si>
  <si>
    <t>Санитарно-эпидемиологическое благополучие населения на республиканском уровне</t>
  </si>
  <si>
    <t>004</t>
  </si>
  <si>
    <t>9</t>
  </si>
  <si>
    <t>Прочие услуги в области здравоохранения</t>
  </si>
  <si>
    <t>014</t>
  </si>
  <si>
    <t>039</t>
  </si>
  <si>
    <t>Строительство и реконструкция объектов здравоохранения</t>
  </si>
  <si>
    <t>013</t>
  </si>
  <si>
    <t>016</t>
  </si>
  <si>
    <t>Капитальные расходы государственных организаций здравоохранения на республиканском уровне</t>
  </si>
  <si>
    <t>020</t>
  </si>
  <si>
    <t>Реформирование системы здравоохранения</t>
  </si>
  <si>
    <t>За счет внешних займов</t>
  </si>
  <si>
    <t>За счет софинансирования внешних займов из республиканского бюджета</t>
  </si>
  <si>
    <t>021</t>
  </si>
  <si>
    <t>022</t>
  </si>
  <si>
    <t>023</t>
  </si>
  <si>
    <t>024</t>
  </si>
  <si>
    <t>Целевой вклад в АОО «Назарбаев Университет»</t>
  </si>
  <si>
    <t>Борьба с наркоманией и наркобизнесом</t>
  </si>
  <si>
    <t>005</t>
  </si>
  <si>
    <t>Техническое и информационное обеспечение медицинских организаций</t>
  </si>
  <si>
    <t>253</t>
  </si>
  <si>
    <t>Управление здравоохранения области</t>
  </si>
  <si>
    <t>За счет трансфертов из республиканского бюджета</t>
  </si>
  <si>
    <t>015</t>
  </si>
  <si>
    <t>За счет средств местного бюджета</t>
  </si>
  <si>
    <t>353</t>
  </si>
  <si>
    <t>Управление здравоохранения города республиканского значения, столицы</t>
  </si>
  <si>
    <t>Производство крови, ее компонентов и препаратов для местных организаций здравоохранения</t>
  </si>
  <si>
    <t>006</t>
  </si>
  <si>
    <t>Услуги по охране материнства и детства</t>
  </si>
  <si>
    <t>007</t>
  </si>
  <si>
    <t>3</t>
  </si>
  <si>
    <t>Специализированная медицинская помощь</t>
  </si>
  <si>
    <t>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</t>
  </si>
  <si>
    <t>Обеспечение больных туберкулезом противотуберкулезными препаратами</t>
  </si>
  <si>
    <t>Обеспечение больных диабетом противодиабетическими препаратами</t>
  </si>
  <si>
    <t>Обеспечение онкогематологических больных химиопрепаратами</t>
  </si>
  <si>
    <t>026</t>
  </si>
  <si>
    <t>Обеспечение факторами свертывания крови больных гемофилией</t>
  </si>
  <si>
    <t>027</t>
  </si>
  <si>
    <t>Централизованный закуп и хранение вакцин и других медицинских иммунобиологических препаратов для проведения иммунопрофилактики населения</t>
  </si>
  <si>
    <t>036</t>
  </si>
  <si>
    <t>Обеспечение тромболитическими препаратами больных с острым инфарктом миокарда</t>
  </si>
  <si>
    <t>4</t>
  </si>
  <si>
    <t>Поликлиники</t>
  </si>
  <si>
    <t>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</t>
  </si>
  <si>
    <t>038</t>
  </si>
  <si>
    <t>Проведение скрининговых исследований в рамках гарантированного объема бесплатной медицинской помощи</t>
  </si>
  <si>
    <t>5</t>
  </si>
  <si>
    <t>Другие виды медицинской помощи</t>
  </si>
  <si>
    <t>029</t>
  </si>
  <si>
    <t>Областные базы спецмедснабжения</t>
  </si>
  <si>
    <t>Оказание скорой медицинской помощи и санитарная авиация, за исключением оказываемой за счет средств республиканского бюджета</t>
  </si>
  <si>
    <t>Базы спецмедснабжения города республиканского значения, столицы</t>
  </si>
  <si>
    <t>123</t>
  </si>
  <si>
    <t>Аппарат акима района в городе, города районного значения, поселка, села, сельского округа</t>
  </si>
  <si>
    <t>002</t>
  </si>
  <si>
    <t>Организация в экстренных случаях доставки тяжелобольных людей до ближайшей организации здравоохранения, оказывающей врачебную помощь</t>
  </si>
  <si>
    <t>001</t>
  </si>
  <si>
    <t>Услуги по реализации государственной политики на местном уровне в области здравоохранения</t>
  </si>
  <si>
    <t>Реализация мероприятий по профилактике и борьбе со СПИД в Республике Казахстан</t>
  </si>
  <si>
    <t>Проведение патологоанатомического вскрытия</t>
  </si>
  <si>
    <t>Обеспечение граждан бесплатным или льготным проездом за пределы населенного пункта на лечение</t>
  </si>
  <si>
    <t>Информационно-аналитические услуги в области здравоохранения</t>
  </si>
  <si>
    <t>Социальная поддержка медицинских и фармацевтических работников, направленных для работы в сельскую местность</t>
  </si>
  <si>
    <t>028</t>
  </si>
  <si>
    <t>Содержание вновь вводимых объектов здравоохранения</t>
  </si>
  <si>
    <t>030</t>
  </si>
  <si>
    <t>Капитальные расходы государственных органов здравоохранения</t>
  </si>
  <si>
    <t>033</t>
  </si>
  <si>
    <t>037</t>
  </si>
  <si>
    <t>Погашение кредиторской задолженности по обязательствам организаций здравоохранения за счет средств местного бюджета</t>
  </si>
  <si>
    <t>106</t>
  </si>
  <si>
    <t>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</t>
  </si>
  <si>
    <t>107</t>
  </si>
  <si>
    <t>108</t>
  </si>
  <si>
    <t>115</t>
  </si>
  <si>
    <t>Выполнение обязательств местных исполнительных органов по решениям судов  за счет средств резерва  местного исполнительного органа</t>
  </si>
  <si>
    <t>271</t>
  </si>
  <si>
    <t>Управление строительства области</t>
  </si>
  <si>
    <t>083</t>
  </si>
  <si>
    <t>281</t>
  </si>
  <si>
    <t>288</t>
  </si>
  <si>
    <t>Капитальные расходы государственного органа</t>
  </si>
  <si>
    <t xml:space="preserve"> Капитальные расходы медицинских организаций здравоохранения</t>
  </si>
  <si>
    <t>373</t>
  </si>
  <si>
    <t>Управление строительства города республиканского значения, столицы</t>
  </si>
  <si>
    <t>Сейсмоусиление объектов здравоохранения в городе Алматы</t>
  </si>
  <si>
    <t>3.4</t>
  </si>
  <si>
    <t>3.2</t>
  </si>
  <si>
    <t>3.1</t>
  </si>
  <si>
    <t>2.2</t>
  </si>
  <si>
    <t>2.1</t>
  </si>
  <si>
    <t>1.2</t>
  </si>
  <si>
    <t>1.1</t>
  </si>
  <si>
    <t>в том числе:</t>
  </si>
  <si>
    <t>лизинг</t>
  </si>
  <si>
    <t>3.5</t>
  </si>
  <si>
    <t>Наименование</t>
  </si>
  <si>
    <t>СМП</t>
  </si>
  <si>
    <t>ВСМП</t>
  </si>
  <si>
    <t>СЗП</t>
  </si>
  <si>
    <t>иные виды (классы) страхования</t>
  </si>
  <si>
    <t>страхование судебных расходов</t>
  </si>
  <si>
    <t>титульное страхование</t>
  </si>
  <si>
    <t>страхование от прочих финансовых убытков</t>
  </si>
  <si>
    <t>страхование гарантий и поручительств</t>
  </si>
  <si>
    <t>ипотечное страхование</t>
  </si>
  <si>
    <t>страхование займов</t>
  </si>
  <si>
    <t>страхование гражданско-правовой ответственности владельцев водного транспорта</t>
  </si>
  <si>
    <t>страхование гражданско-правовой ответственности владельцев воздушного транспорта</t>
  </si>
  <si>
    <t>страхование гражданско-правовой ответственности владельцев автомобильного транспорта</t>
  </si>
  <si>
    <t>страхование грузов</t>
  </si>
  <si>
    <t>страхование водного транспорта</t>
  </si>
  <si>
    <t>страхование воздушного транспорта</t>
  </si>
  <si>
    <t>страхование железнодорожного транспорта</t>
  </si>
  <si>
    <t>страхование автомобильного транспорта</t>
  </si>
  <si>
    <t>Добровольное имущественное страхование</t>
  </si>
  <si>
    <t>страхование на случай болезни</t>
  </si>
  <si>
    <t>страхование от несчастных случаев</t>
  </si>
  <si>
    <t>иные виды аннуитетного страхования</t>
  </si>
  <si>
    <t>аннуитетное страхование, в том числе</t>
  </si>
  <si>
    <t>страхование жизни</t>
  </si>
  <si>
    <t>Добровольное личное страхование</t>
  </si>
  <si>
    <t>страхование работника от несчастных случаев при исполнении им трудовых (служебных) обязанностей</t>
  </si>
  <si>
    <t>гражданско-правовая ответственность владельцев объектов, деятельность которых связана с опасностью причинения вреда третьим лицам</t>
  </si>
  <si>
    <t>гражданско-правовая ответственность туроператора и турагента</t>
  </si>
  <si>
    <t>гражданско-правовая ответственность аудиторских организаций</t>
  </si>
  <si>
    <t>экологическое страхование</t>
  </si>
  <si>
    <t>страхование гражданско-правовой ответственности частных нотариусов</t>
  </si>
  <si>
    <t>страхование в растениеводстве</t>
  </si>
  <si>
    <t>гражданско-правовая ответственность перевозчика перед пассажирами</t>
  </si>
  <si>
    <t>гражданско-правовая ответственность владельцев транспортных средств</t>
  </si>
  <si>
    <t>Обязательное страхование</t>
  </si>
  <si>
    <t xml:space="preserve">в том числе </t>
  </si>
  <si>
    <t>в том числе</t>
  </si>
  <si>
    <t>Чистые расходы по осуществлению страховых выплат</t>
  </si>
  <si>
    <t>Наименование классов страхования</t>
  </si>
  <si>
    <t xml:space="preserve">№ </t>
  </si>
  <si>
    <t>(в тысячах тенге)</t>
  </si>
  <si>
    <t>по страховым (перестраховочным) организациям Республики Казахстан</t>
  </si>
  <si>
    <t>Сводный отчет о страховых выплатах</t>
  </si>
  <si>
    <t>Сводный отчет о страховых премиях</t>
  </si>
  <si>
    <t xml:space="preserve">Периодичность </t>
  </si>
  <si>
    <t xml:space="preserve">Единица измерения </t>
  </si>
  <si>
    <t xml:space="preserve"> </t>
  </si>
  <si>
    <t>Алматинская</t>
  </si>
  <si>
    <t>Фармацевтическая продукция</t>
  </si>
  <si>
    <t>Прочая продукция медицинского назначения</t>
  </si>
  <si>
    <t>Лечебное оборудование и аппараты</t>
  </si>
  <si>
    <t xml:space="preserve">Медицинские услуги </t>
  </si>
  <si>
    <t>Стоматологические услуги</t>
  </si>
  <si>
    <t>Парамедицинские услуги</t>
  </si>
  <si>
    <t xml:space="preserve">Услуги больниц </t>
  </si>
  <si>
    <t>Неформальные расходы на здравоохранение</t>
  </si>
  <si>
    <t>Ағымдағы табыстар</t>
  </si>
  <si>
    <t>Текущие доходы</t>
  </si>
  <si>
    <t>Ағымдағы трансферттер</t>
  </si>
  <si>
    <t>Текущие трансферты</t>
  </si>
  <si>
    <t>-</t>
  </si>
  <si>
    <t>Стоимость оказанных услуг и реализованных товаров, произведенных своими силами</t>
  </si>
  <si>
    <t>Чистый доход от перепродажи товаров (включая аукционы)</t>
  </si>
  <si>
    <t>Меншіктен алынған табыс</t>
  </si>
  <si>
    <t>Полученный доход от собственности</t>
  </si>
  <si>
    <t>Всего оказанных услуг по основному и по вторичному виду деятельности</t>
  </si>
  <si>
    <t>Денсаулық сақтау саласындағы көрсетілген қызметтердің көлемі, барлығы</t>
  </si>
  <si>
    <t>Оказано услуг в области здравоохранения, всего</t>
  </si>
  <si>
    <t/>
  </si>
  <si>
    <t>86.10.1</t>
  </si>
  <si>
    <t>Услуги больниц</t>
  </si>
  <si>
    <t>ауруханалардың хирургия бөлімшелерінің қызметтері</t>
  </si>
  <si>
    <t>86.10.11</t>
  </si>
  <si>
    <t>86.10.12</t>
  </si>
  <si>
    <t>86.10.13</t>
  </si>
  <si>
    <t>86.10.14</t>
  </si>
  <si>
    <t>86.10.15</t>
  </si>
  <si>
    <t>86.10.19</t>
  </si>
  <si>
    <t>86.21.1</t>
  </si>
  <si>
    <t>Услуги в области врачебной практики общей</t>
  </si>
  <si>
    <t>86.22.1</t>
  </si>
  <si>
    <t>Услуги в области врачебной практики специализированной</t>
  </si>
  <si>
    <t>86.23.1</t>
  </si>
  <si>
    <t>Услуги в области стоматологии</t>
  </si>
  <si>
    <t>86.90.1</t>
  </si>
  <si>
    <t>Услуги по охране здоровья человека прочие</t>
  </si>
  <si>
    <t>Оказано услуг в области предоставления социальных услуг с обеспечением проживания, всего</t>
  </si>
  <si>
    <t>87.10.1</t>
  </si>
  <si>
    <t>Услуги по уходу за больными с обеспечением проживания</t>
  </si>
  <si>
    <t>87.20.1</t>
  </si>
  <si>
    <t>Услуги, связанные с проживанием лиц с умственными или физическими недостатками, психическими заболеваниями и наркологическими расстройствами</t>
  </si>
  <si>
    <t>87.30.1</t>
  </si>
  <si>
    <t>Услуги, связанные с проживанием, для престарелых и инвалидов</t>
  </si>
  <si>
    <t>Услуги, связанные с проживанием, прочие</t>
  </si>
  <si>
    <t>Оказано услуг в области предоставления социальных услуг без обеспечения проживания, всего</t>
  </si>
  <si>
    <t>Услуги социальные без обеспечения проживания для престарелых и инвалидов</t>
  </si>
  <si>
    <t>88.91.1</t>
  </si>
  <si>
    <t>Услуги по дневному уходу за детьми</t>
  </si>
  <si>
    <t>88.99.1</t>
  </si>
  <si>
    <t>Услуги социальные без обеспечения проживания прочие, не включенные в другие группировки</t>
  </si>
  <si>
    <t>Барлық қосалқы қызмет түрі бойынша көрсетілген қызметтердің көлемі</t>
  </si>
  <si>
    <t>Тоқыма</t>
  </si>
  <si>
    <t>Киімдер</t>
  </si>
  <si>
    <t>Одежда</t>
  </si>
  <si>
    <t>Фармацевтикалық өнімдер және негізгі фармацевтикалық препараттар</t>
  </si>
  <si>
    <t>Жиһаз</t>
  </si>
  <si>
    <t>Мебель</t>
  </si>
  <si>
    <t>Электр энергиясы, газ, бу және ыстық су</t>
  </si>
  <si>
    <t>Автомобильдер мен мотоциклдер саудасынан басқа көтерме сауда бойынша қызметтер</t>
  </si>
  <si>
    <t>Тұруды ұйымдастыру бойынша қызметтер</t>
  </si>
  <si>
    <t>ГКП на ПХВ "Кокшетауская городская больница" при управлении здравоохранения Акмолинской области</t>
  </si>
  <si>
    <t>ГКП на ПХВ "Городская поликлиника" при управлении здравоохранения Акмолинской области</t>
  </si>
  <si>
    <t>ГКП на ПХВ "Кокшетауская городская больница с поликлиникой №2" при управлении здравоохранения Акмолинской области</t>
  </si>
  <si>
    <t>ГКП на ПХВ "Областной кожно-венерологический диспансер" при управлении здравоохранения Акмолинской области</t>
  </si>
  <si>
    <t>ГКП на ПХВ "Степногорская центральная городская больница" при управлении здравоохранения Акмолинской области</t>
  </si>
  <si>
    <t>ГКП на ПХВ "Перинатальный центр" при управлении здравоохранения Акмолинской области</t>
  </si>
  <si>
    <t>ГКП на ПХВ "Акмолинская областная детская больница" при управлении здравоохранения Акмолинской области</t>
  </si>
  <si>
    <t>ГКП на ПХВ "Атбасарская ЦРБ"</t>
  </si>
  <si>
    <t>ГКП на ПХВ "Акмолинская областная больница" при управлении здравоохранения Акмолинской области</t>
  </si>
  <si>
    <t>ГКП на ПХВ "Степногорская городская поликлиника" при управлении здравоохранения Акмолинской области</t>
  </si>
  <si>
    <t>ГКП на ПХВ"Акмолинская областная больница №2" при управлении здравоохранения Акмолинской области</t>
  </si>
  <si>
    <t>ГКП на ПХВ "Поликлиника для ветеранов и инвалидов ВОВ" при УЗ Акмолинской области</t>
  </si>
  <si>
    <t>ФАО "Железнодорожные госпитали медицины катастроф" - "Кокшетауская железнодорожная больница"</t>
  </si>
  <si>
    <t>РГКП "Республиканский центр реабилитации "Бурабай" МЗ РК</t>
  </si>
  <si>
    <t>Филиал товарищества с ограниченной ответственностью "Нефрос Азия" в г. Кокшетау</t>
  </si>
  <si>
    <t>ТОО "IDSenim" г.Кокшетау</t>
  </si>
  <si>
    <t>ГКП «Городская поликлиника №2» на праве хозяйственного ведения ГУ «Управление здравоохранения Актюбинской области»</t>
  </si>
  <si>
    <t>Государственное коммунальное предприятие «Городская поликлиника №1» на праве хозяйственного ведения ГУ «Управление здравоохранения Актюбинской области»</t>
  </si>
  <si>
    <t>Государственное коммунальное предприятие "Городская поликлиника № 4" на праве хозяйственного ведения ГУ "Управление здравоохранения Актюбинской области"</t>
  </si>
  <si>
    <t>ГКП «Городская поликлиника №3» на праве хозяйственного ведения ГУ «Управление здравоохранения Актюбинской области»</t>
  </si>
  <si>
    <t>Республиканское государственное предприятие на праве хозяйственного ведения "Западно- Казахстанский государственный медицинский университет имени Марата Оспанова" с наблюдательным советом Министерства здравоохранения Республики Казахстан</t>
  </si>
  <si>
    <t>Государственное коммунальное предприятие "Городская детская клиническая больница" на праве хозяйственного ведения ГУ "Управление здравоохранения Актюбинской области"</t>
  </si>
  <si>
    <t>Филиал акционерного общества «Железнодорожные госпитали  медицины катастроф» - «Актюбинская железнодорожная больница»</t>
  </si>
  <si>
    <t>Медицинское учреждение «Медикус центр»</t>
  </si>
  <si>
    <t>Государственное коммунальное предприятие «Каргалинская городская больница» на праве хозяйственного ведения ГУ «Управление здравоохранения Актюбинской области»</t>
  </si>
  <si>
    <t>Государственное коммунальное предприятие «Областной перинатальный центр» на праве хозяйственного ведения ГУ «Управление здравоохранения Актюбинской области»</t>
  </si>
  <si>
    <t>Актюбинский филиал ТОО «Медицинский центр Евразия»</t>
  </si>
  <si>
    <t>ТОО «Биос»</t>
  </si>
  <si>
    <t>ГКП «Больница скорой медицинской помощи» на праве хозяйственного ведения ГУ «Управление здравоохранения Актюбинской области»</t>
  </si>
  <si>
    <t>Западно-Казахстанский филиал РГКП «Национальный центр гигиены труда и профессиональных заболеваний» МЗ РК</t>
  </si>
  <si>
    <t>ГКП "Областной кожно-венерологический диспансер" на праве хозяйственного ведения ГУ "Управление здравоохранения Актюбинской области"</t>
  </si>
  <si>
    <t>ТОО "РЕАБИЛИТАЦИОННЫЙ МЕДИЦИНСКИЙ ЦЕНТР"КЛИНИКА ДАРУ"</t>
  </si>
  <si>
    <t>Актюбинский филиал Товарищества с ограниченной ответственностью "Нефрос Азия"</t>
  </si>
  <si>
    <t>Государственное коммунальное предприятие на праве хозяйственного ведения  "Талдыкорганская городская поликлиника" государственного учреждения "Управление здравоохранения Алматинской области" акимата Алматинской области</t>
  </si>
  <si>
    <t>ГКП на ПХВ "Областная детская больница" ГУ "Управление здравоохранения Алматинской области" акимата Алматинской области</t>
  </si>
  <si>
    <t>ГКП на ПХВ "Капшагайская городская больница" ГУ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</si>
  <si>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"Жаркентский родильный дом" ГУ "Управление здравоохранения Алматинской области"</t>
  </si>
  <si>
    <t>Государственное казенное предприятие "Городская больница г.Текели"</t>
  </si>
  <si>
    <t>Государственное коммунальное предприятие на праве хозяйственного ведения  "Областная больница города Талдыкорган" государственного учреждения "Управление здравоохранения Акима Алматинской области акимата Алматинской области</t>
  </si>
  <si>
    <t>Государственное коммунальное предприятие на праве хозяйственного ведения "Есикский родильный дом" 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</si>
  <si>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ведения"Алматинская многопрофильная клиническая больница" государственного учреждения "Управление здравоохранения акима Алматинской области" акимата Алматинской области</t>
  </si>
  <si>
    <t>Государственное коммунальное предприятие на праве хозяйственного ведения "Талдыкорганская городская больница"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</si>
  <si>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"Алматинский областной кожно-венерологический диспансер" государственного учреждения "Управления здравоохранения Алматинской области"</t>
  </si>
  <si>
    <t>ГККП "Областной перинатальный центр г.Талдыкорган"</t>
  </si>
  <si>
    <t>Государственное коммунальное предприятие на праве хозяйственного ведения "Областной кардиологический центр"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</si>
  <si>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казенное предприятие "Талдыкорганский кожно-венерологический диспансер"</t>
  </si>
  <si>
    <t>Негосударственное учреждение Медицинский центр "Нур-Авиценум", г. Талдыкорган</t>
  </si>
  <si>
    <t>Товарищество с ограниченной ответственностью "ЗИРЕ"</t>
  </si>
  <si>
    <t>ТОО "Алматинский клинический центр профессора Мустафаева С.У." Карасайский район</t>
  </si>
  <si>
    <t>Государственное коммунальное предприятие на праве хозяйственного ведения "Алматинская региональная детская клиническая больница" государственного учреждения "Управление здравоохранения Алматинской области"</t>
  </si>
  <si>
    <t>Филиал ТОО "Медицинский центр ХАК"</t>
  </si>
  <si>
    <t>ТОО "Жаркент-Дауа"</t>
  </si>
  <si>
    <t>ГКП на ПХВ "Городская поликлиника №2" Управления здравоохранения города Алматы</t>
  </si>
  <si>
    <t>ГКП на праве хозяйственнного ведения "Городской родильный дом №2" Управления здравоохранения города Алматы</t>
  </si>
  <si>
    <t>ГКП на ПХВ "Городской родильный дом №1" УЗ г. Алматы</t>
  </si>
  <si>
    <t>ГККП "Городская поликлиника №18" Управления здравоохранения города Алматы</t>
  </si>
  <si>
    <t>ГККП "Детская городская клиническая больница №2", УЗ г.Алматы</t>
  </si>
  <si>
    <t>ГКП на ПХВ "Городская поликлиника №17" Управления здравоохренния города Алматы</t>
  </si>
  <si>
    <t>ГКП на ПХВ "Городская поликлиника №1" Управления здравоохранения города Алматы</t>
  </si>
  <si>
    <t>ГКП на ПХВ "Городская поликлиника №11" Управления здравоохранения города Алматы</t>
  </si>
  <si>
    <t>Государственное  коммунальное казенное предприятие "Городской родильный дом №5" Управления здравоохранения города Алматы</t>
  </si>
  <si>
    <t>РГП на ПХВ "Казахский научно-исследовательский институт онкологии и радиологии" МЗ РК</t>
  </si>
  <si>
    <t>ГКП на ПХВ "Городская поликлиника №8" Управления здравоохранения города Алматы</t>
  </si>
  <si>
    <t>ГККП "Городская поликлиника №22" Управления здравоохранения города Алматы</t>
  </si>
  <si>
    <t>ГКП на ПХВ "Городская поликлиника №25" Управления здравоохранения города Алматы</t>
  </si>
  <si>
    <t>ГККП "Городская поликлиника №12" Управления здравоохранения города Алматы</t>
  </si>
  <si>
    <t>ГКП "Городская клиническая больница №5" на ПХВ Управления здравоохранения города Алматы</t>
  </si>
  <si>
    <t>ГКП на ПХВ "Городская поликлиника №3" Управления здравоохранения города Алматы</t>
  </si>
  <si>
    <t>ГКП на ПХВ "Городская студенческая поликлиника" Управления здравоохранения  города Алматы</t>
  </si>
  <si>
    <t>ГККП "Городская поликлиника №13" Управления здравоохранения города Алматы</t>
  </si>
  <si>
    <t>ГКП на ПХВ "Городская поликлиника №6" Управления здравоохранения города Алматы</t>
  </si>
  <si>
    <t>ГКП "Городская клиническая больница №7" на ПХВ Управления здравоохранения города Алматы</t>
  </si>
  <si>
    <t>ГКП на ПХВ "Городская поликлиника №19" Управления здравоохранения города Алматы</t>
  </si>
  <si>
    <t>ГККП "Городская поликлиника №14" Управления здравоохранения города Алматы</t>
  </si>
  <si>
    <t>ГККП "Центр первичной медико-санитарной помощи "Кулагер" УЗ города Алматы</t>
  </si>
  <si>
    <t>ГККП "Городская поликлиника №10" Управления здравоохранения города Алматы</t>
  </si>
  <si>
    <t>ГКП на ПХВ "Городская поликлиника ВОВ" Управления здравоохранения  города Алматы</t>
  </si>
  <si>
    <t>ГКП на ПХВ "Городская поликлиника №9"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</si>
  <si>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№15" Управления здравоохранения города Алматы</t>
  </si>
  <si>
    <t>ГККП "Городская поликлиника № 5" Управления здравоохранения города Алматы</t>
  </si>
  <si>
    <t>ГКП на ПХВ "Городская поликлиника №4" Управления здравоохранения города Алматы</t>
  </si>
  <si>
    <t>Филиал АО "Железнодорожного госпитали медицины катастроф" - Алматинская железнодорожная больница</t>
  </si>
  <si>
    <t>ГККП "Городская больница "Алатау" Управления здравоохранения города Алматы</t>
  </si>
  <si>
    <t>ГККП "Городская поликлиника №21" Управления здравоохранения города Алматы</t>
  </si>
  <si>
    <t>ГКП на ПХВ "Городская поликлиника №20" Управления здравоохранения города Алматы</t>
  </si>
  <si>
    <t>ГКП на ПХВ "Городская больница скорой неотложной помощи" Управления здравоохранения города Алматы</t>
  </si>
  <si>
    <t>ГКП "Городская клиническая больница №4" на ПХВ Управления здравоохранения города Алматы</t>
  </si>
  <si>
    <t>ТОО "Медицинская компания Сункар"</t>
  </si>
  <si>
    <t>ГКП "Городской перинатальный центр" на ПХВ Управления здравоохранения города Алматы</t>
  </si>
  <si>
    <t>ГКП на ПХВ "Центр детской неотложной медицинской помощи" Управления здравоохранения города Алматы</t>
  </si>
  <si>
    <t>ГКП на ПХВ "Городской кардиологический центр" Управления здравоохранения города Алматы</t>
  </si>
  <si>
    <t>РГП на ПХВ "Научный центр акушерства, гинекологии и перинатологии" МЗ РК</t>
  </si>
  <si>
    <t>АО "Казахский  ордена "ЗНАК ПОЧЕТА" научно-исследовательский институт глазных болезней"</t>
  </si>
  <si>
    <t>ГКП на ПХВ "Городской ревматологический центр" Управления здравоохранения города Алматы</t>
  </si>
  <si>
    <t>Государственное коммунальное предприятие "Городской родильный дом №4" на праве хозяйственного ведения Управления здравоохранения города Алматы</t>
  </si>
  <si>
    <t>АО "Научный центр урологии им. академика Б.У. Джарбусынова"</t>
  </si>
  <si>
    <t>РГКП "Республиканский детский реабилитационный центр "Балбулак" МЗ РК</t>
  </si>
  <si>
    <t>АО "Санаторий "Казахстан"</t>
  </si>
  <si>
    <t>ГКП "Городская клиническая больница №1" на ПХВ Управления здравоохранения города Алматы</t>
  </si>
  <si>
    <t>ГКП на ПХВ "Центр перинатологии и детской кардиохирургии" Управления здравоохранения города Алматы</t>
  </si>
  <si>
    <t>РГП на ПХВ "Научно-исследовательский кожно-венерологический институт" МЗ РК</t>
  </si>
  <si>
    <t>РГКП "Республиканский детский клинический санаторий "Алатау" МЗ РК</t>
  </si>
  <si>
    <t>ГКП на ПХВ "Кожно-венерологический диспансер" Управления здравоохранения  города Алматы</t>
  </si>
  <si>
    <t>АО "Национальный научный центр хирургии им. А.Н.Сызганова"</t>
  </si>
  <si>
    <t>ТОО "Медицинский центр "ХАК"</t>
  </si>
  <si>
    <t>РГКП "Республиканский клинический госпиталь для инвалидов отечественной войны" МЗ РК</t>
  </si>
  <si>
    <t>ТОО "Burc Medical" (Бурч Медикал)</t>
  </si>
  <si>
    <t>ГКП "Городской центр репродукции человека" на ПХВ Управления здравоохранения города Алматы</t>
  </si>
  <si>
    <t>ГКП на ПХВ "Региональный диагностический центр" Управления здравоохранения  города Алматы</t>
  </si>
  <si>
    <t>ТОО "Институт репродуктивной медицины"</t>
  </si>
  <si>
    <t>ТОО "Центр ЭКО"</t>
  </si>
  <si>
    <t>ТОО "Достар Мед А"</t>
  </si>
  <si>
    <t>ТОО "АРКТУР 8"</t>
  </si>
  <si>
    <t>Товарищество с ограниченной ответственностью "Лечебно-оздоровительный центр "ТимАл"</t>
  </si>
  <si>
    <t>ТОО "Фрезениус Медикал Кейр Казахстан"</t>
  </si>
  <si>
    <t>ТОО Медициналық орталық "Ревматология аурулары"</t>
  </si>
  <si>
    <t>Товарищество Ограниченной Ответственностью "Медицинский центр "Zere"</t>
  </si>
  <si>
    <t>ТОО "МЦ"MedLine"</t>
  </si>
  <si>
    <t>ТОО "Достар Мед"</t>
  </si>
  <si>
    <t>ТОО "Жасанды буйрек"</t>
  </si>
  <si>
    <t>ГККП "Городская поликлиника №24", УЗ г.Алматы</t>
  </si>
  <si>
    <t>ГКП на ПХВ "Городская поликлиника №23" Управления здравоохранения города Алматы</t>
  </si>
  <si>
    <t>ТОО "Центр медицинской помощи"</t>
  </si>
  <si>
    <t>ТОО "Нефрос Азия"</t>
  </si>
  <si>
    <t>ТОО "Prime Clinic"</t>
  </si>
  <si>
    <t>ГКП на ПХВ «Городская поликлиника №1» ГУ "Управление здравоохранения города Астаны"</t>
  </si>
  <si>
    <t>РГП на ПХВ «Научно-исследовательский институт травматологии и ортопедии» МЗСР РК</t>
  </si>
  <si>
    <t>ГКП на ПХВ «Городская больница №2» акимата города Астаны</t>
  </si>
  <si>
    <t>ГКП на ПХВ «Городская поликлиника № 6» акимата города Астаны</t>
  </si>
  <si>
    <t>ГКП на ПХВ «Городская детская больница №1» акимата города Астаны</t>
  </si>
  <si>
    <t>АО «Национальный научный медицинский центр»</t>
  </si>
  <si>
    <t>ГКП на ПХВ «Городская поликлиника №2» акимата города Астаны"</t>
  </si>
  <si>
    <t>ГКП на ПХВ «Городская поликлиника № 7» акимата города Астаны</t>
  </si>
  <si>
    <t>ГКП на ПХВ «Городская поликлиника №4» акимата города Астаны</t>
  </si>
  <si>
    <t>ГКП на ПХВ "Городская поликлиника №5" акимата города Астаны</t>
  </si>
  <si>
    <t>ГКП на ПХВ «Городская поликлиника № 8» акимата города Астаны</t>
  </si>
  <si>
    <t>ГКП на ПХВ «Городская детская больница №2» акимата города Астаны</t>
  </si>
  <si>
    <t>ГКП на ПХВ «Перинатальный центр № 2» акимата города Астаны</t>
  </si>
  <si>
    <t>ГКП на ПХВ "Перинатальный центр №3" акимата города Астаны</t>
  </si>
  <si>
    <t>ГКП на ПХВ "Перинатальный центр №1" акимата города Астаны</t>
  </si>
  <si>
    <t>ГКП на ПХВ «Городская поликлиника № 3» акимата города Астаны</t>
  </si>
  <si>
    <t>ГКП на ПХВ "Городская больница №1" ГУ "Управление здравоохранения  города Астаны"</t>
  </si>
  <si>
    <t>СВА "Кировская"</t>
  </si>
  <si>
    <t>ТОО "Астана Эколайф"</t>
  </si>
  <si>
    <t>АО «Республиканский научный центр нейрохирургии»</t>
  </si>
  <si>
    <t>АО "Национальный научный кардиохирургический центр"</t>
  </si>
  <si>
    <t>ТОО "Многопрофильный медицинский центр "Мейірім"</t>
  </si>
  <si>
    <t>ГКП на ПХВ «Центр дерматологии и профилактики болезней, передающихся половым путем города Астана» Управления здравоохранения города Астана</t>
  </si>
  <si>
    <t>Республиканское государственное предприятие "Больница медицинского центра управления делами Президента Республики Казахстан" на праве хозяйственного ведения</t>
  </si>
  <si>
    <t>РГКП «Центральный клинический госпиталь для инвалидов Отечественной войны» МЗ РК</t>
  </si>
  <si>
    <t>ТОО «ЦЕНТР РЕАБИЛИТАЦИИ»</t>
  </si>
  <si>
    <t>ТОО «Интертич Астана Медицинский Ассистанс»</t>
  </si>
  <si>
    <t>АО «Казахский орден «Знак Почета» научно-исследовательский институт глазных болезней»</t>
  </si>
  <si>
    <t>Товарищество с ограниченной ответственностью "Салауатты Астана"</t>
  </si>
  <si>
    <t>ТОО "Медицинская клиника "Центр гемодиализа"</t>
  </si>
  <si>
    <t>ТОО "Health Clinic"</t>
  </si>
  <si>
    <t>ТОО "Astana vision"</t>
  </si>
  <si>
    <t>ТОВАРИЩЕСТВО С ОГРАНИЧЕННОЙ ОТВЕТСТВЕННОСТЬЮ "САМҰРЫҚМЕДҚЫЗМЕТ"</t>
  </si>
  <si>
    <t>ТОО" B.B.NURA" - "Центр амбулаторного диализа"</t>
  </si>
  <si>
    <t>ГКП на ПХВ "Городская поликлиника №10" акимата г.Астаны</t>
  </si>
  <si>
    <t>Коммунальное государственное предприятие на праве хозяйственного ведения "Атырауская городская поликлиника №5" Управления здравоохранения Атырауской области</t>
  </si>
  <si>
    <t>Коммунальное государственное предприятие "Атырауская городская поликлиника №2"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</si>
  <si>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№3"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</si>
  <si>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№7"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</si>
  <si>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№4" Управления здравоохранения Атырауской области</t>
  </si>
  <si>
    <t>Коммунальное государственное предприятие "Атырауская городская поликлиника №1"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</si>
  <si>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детская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</si>
  <si>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кардиологический центр"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</si>
  <si>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</si>
  <si>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офтальмологическая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</si>
  <si>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кожно-венерологический диспансер" Управления здравоохранения Атырауской области</t>
  </si>
  <si>
    <t>Филиал акционерного общества "Железнодорожные госпитали медицины катастроф" - "Атырауская железнодорожная больница"</t>
  </si>
  <si>
    <t>Коммунальное государственное предприятие на праве хозяйственного ведения  "Атырауский городской родильный дом" Управления здравоохранения Атырауской области</t>
  </si>
  <si>
    <t>Товарищество с ограниченной ответственностью "Достар Мед Престиж"</t>
  </si>
  <si>
    <t>Филиал Товарищества с oграниченной ответственностью "OPEN CLINIC"</t>
  </si>
  <si>
    <t>КГП на ПХВ "Городская больница № 2 города Семей" УЗ ВКО акимата</t>
  </si>
  <si>
    <t>Филиал акционерного общества "Железнодорожные госпитали медицины катастроф" -"Защитинская железнодорожная больница"</t>
  </si>
  <si>
    <t>КГП на ПХВ "Поликлиника №2 г. Семей" УЗ ВКО</t>
  </si>
  <si>
    <t>КГП на ПХВ "Врачебная амбулатория №17 города Семей" УЗ ВКО</t>
  </si>
  <si>
    <t>КГП на ПХВ "Городская поликлиника №2 г. Усть-Каменогорска"</t>
  </si>
  <si>
    <t>Филиал АО "ЖГМК" -  "Семейская железнодорожная больница"</t>
  </si>
  <si>
    <t>КГП на ПХВ "Поликлиника №1 г. Семей" УЗ ВКО</t>
  </si>
  <si>
    <t>КГП на ПХВ  "Поликлиника №3  города Семей" УЗ ВКО</t>
  </si>
  <si>
    <t>КГП на ПХВ "Городская больница г. Серебрянска Зыряновского района" УЗ ВКО акимата</t>
  </si>
  <si>
    <t>КГП на ПХВ "Шульбинская врачебная амбулатория" УЗ ВКО</t>
  </si>
  <si>
    <t>КГП на ПХВ "Центр матери и ребенка" УЗ ВКО акимата_</t>
  </si>
  <si>
    <t>КГП на ПХВ "Поликлиника №4 г. Семей" УЗ ВКО</t>
  </si>
  <si>
    <t>КГП на ПХВ "Курчатовская городская больница" УЗ ВКО</t>
  </si>
  <si>
    <t>КГКП "Поликлиника №5 смешанного типа г. Семей"</t>
  </si>
  <si>
    <t>КГП на ПХВ "Риддерская городская больница" УЗ ВКО акимата</t>
  </si>
  <si>
    <t>КГКП "Больница скорой медицинской помощи города Семей" УЗ ВКО акимата</t>
  </si>
  <si>
    <t>КГП на ПХВ "Городская больница №3 города Усть-Каменогорск" УЗ ВКО</t>
  </si>
  <si>
    <t>КГП на ПХВ  "ЦРБ Зыряновского района" УЗ ВКО</t>
  </si>
  <si>
    <t>КГП на ПХВ "Усть-Каменогорская городская больница №1" УЗ ВКО акимата</t>
  </si>
  <si>
    <t>КГП на ПХВ "Восточно-Казахстанская областная больница" УЗ ВКО акимата</t>
  </si>
  <si>
    <t>РГП на ПХВ "Государственный мед-кий университет г. Семей" МЗСР РК</t>
  </si>
  <si>
    <t>Учреждение "Почечный центр" (г.Семей)</t>
  </si>
  <si>
    <t>Учреждение "Офтальмохирургия"</t>
  </si>
  <si>
    <t>Учреждение "Частная многопрофильная клиника "Венера"</t>
  </si>
  <si>
    <t>Товарищество с ограниченной ответственностью "Медико-санитарная часть-2"</t>
  </si>
  <si>
    <t>КГП на ПХВ "Перинатальный центр города Семей" УЗ ВКО</t>
  </si>
  <si>
    <t>Учреждение "Жамиля"</t>
  </si>
  <si>
    <t>Коммунальное государственное предприятие на праве хозяйственного ведения "Консультативно-диагностический центр города Семей" управления здравоохранения Восточно-Казахстанского областного акимата_</t>
  </si>
  <si>
    <t>Республиканское государственное казенное предприятие «Научно-исследовательский институт радиационной медицины и экологии» Министерства здравоохранения Республики Казахстан (г.Семей)</t>
  </si>
  <si>
    <t>Медицинское учреждение "Центральная смотровая поликлиника" (г.Семей)</t>
  </si>
  <si>
    <t>Учреждение Поликлиника "Хаким"</t>
  </si>
  <si>
    <t>КГП на ПХВ "Кожно-венерологический диспансер города Семей" УЗ ВКО акимата</t>
  </si>
  <si>
    <t>КГП на ПХВ "ВК областной кожно-венерологический диспансер" УЗ ВКО акимата</t>
  </si>
  <si>
    <t>"Медицинское Учреждение "Женская консультация" (г.Семей)</t>
  </si>
  <si>
    <t>Учреждение "Амбулаторный центр" (г.Усть-Каменогорск)</t>
  </si>
  <si>
    <t>Товарищество с ограниченной ответственностью  «Клиника микрохирургии глаза» г.Усть-Каменогорск</t>
  </si>
  <si>
    <t>Представительство ТОО "B.B.NURA" "ЦАД г.Усть-Каменогорск"</t>
  </si>
  <si>
    <t>Медицинское учреждение "Поликлиника № 6 смешанного типа</t>
  </si>
  <si>
    <t>Представительство ТОО "B.B.NURA" "ЦАД г. Семей"</t>
  </si>
  <si>
    <t>ГКП НА ПХВ "ГОРОДСКАЯ ПОЛИКЛИНИКА № 2 УПРАВЛЕНИЯ ЗДРАВООХРАНЕНИЯ АКИМАТА ЖАМБЫЛСКОЙ ОБЛАСТИ"</t>
  </si>
  <si>
    <t>ГКП на ПХВ "Городская поликлиника № 9" управления здравоохранения акимата Жамбылской области</t>
  </si>
  <si>
    <t>ГКП НА ПХВ "ГОРОДСКАЯ ПОЛИКЛИНИКА № 4 УПРАВЛЕНИЯ ЗДРАВООХРАНЕНИЯ АКИМАТА ЖАМБЫЛСКОЙ ОБЛАСТИ"</t>
  </si>
  <si>
    <t>ГКП НА ПХВ "ГОРОДСКАЯ ПОЛИКЛИНИКА № 5 УПРАВЛЕНИЯ ЗДРАВООХРАНЕНИЯ АКИМАТА ЖАМБЫЛСКОЙ ОБЛАСТИ"</t>
  </si>
  <si>
    <t>ГКП НА ПХВ "ГОРОДСКАЯ ДЕТСКАЯ БОЛЬНИЦА №1" УПРАВЛЕНИЯ ЗДРАВООХРАНЕНИЯ АКИМАТА ЖАМБЫЛСКОЙ ОБЛАСТИ"</t>
  </si>
  <si>
    <t>Учреждение "Медицинский центр "Мейірім"</t>
  </si>
  <si>
    <t>ГКП НА ПХВ "ШУСКАЯ ГОРОДСКАЯ ПОЛИКЛИНИКА УПРАВЛЕНИЯ ЗДРАВООХРАНЕНИЯ АКИМАТА ЖАМБЫЛСКОЙ ОБЛАСТИ"</t>
  </si>
  <si>
    <t>ГКП НА ПХВ "ГОРОДСКАЯ ПОЛИКЛИНИКА № 7 УПРАВЛЕНИЯ ЗДРАВООХРАНЕНИЯ АКИМАТА ЖАМБЫЛСКОЙ ОБЛАСТИ"</t>
  </si>
  <si>
    <t>ГКП НА ПХВ  "ГОРОДСКАЯ ПОЛИКЛИНИКА № 6 УПРАВЛЕНИЯ ЗДРАВООХРАНЕНИЯ АКИМАТА ЖАМБЫЛСКОЙ ОБЛАСТИ"</t>
  </si>
  <si>
    <t>ГКП НА ПХВ "ЖАМБЫЛСКАЯ ОБЛАСТНАЯ ДЕТСКАЯ БОЛЬНИЦА УПРАВЛЕНИЯ ЗДРАВООХРАНЕНИЯ АКИМАТА ЖАМБЫЛСКОЙ ОБЛАСТИ"</t>
  </si>
  <si>
    <t>ГКП НА  ПХВ "ГОРОДСКОЙ ПЕРИНАТАЛЬНЫЙ ЦЕНТР УПРАВЛЕНИЯ ЗДРАВООХРАНЕНИЯ АКИМАТА ЖАМБЫЛСКОЙ ОБЛАСТИ"</t>
  </si>
  <si>
    <t>ГКП НА ПХВ "ГОРОДСКАЯ БОЛЬНИЦА № 1"УПРАВЛЕНИЯ ЗДРАВООХРАНЕНИЯ АКИМАТА ЖАМБЫЛСКОЙ ОБЛАСТИ"</t>
  </si>
  <si>
    <t>ГКП НА ПХВ "ЖАМБЫЛСКАЯ ОБЛАСТНАЯ БОЛЬНИЦА УПРАВЛЕНИЯ ЗДРАВООХРАНЕНИЯ АКИМАТА ЖАМБЫЛСКОЙ ОБЛАСТИ"</t>
  </si>
  <si>
    <t>ГКП НА ПХВ "ГОРОДСКАЯ БОЛЬНИЦА №2" УПРАВЛЕНИЯ ЗДРАВООХРАНЕНИЯ АКИМАТА ЖАМБЫЛСКОЙ ОБЛАСТИ"</t>
  </si>
  <si>
    <t>ГКП НА ПХВ "ШУСКАЯ ГОРОДСКАЯ БОЛЬНИЦА УПРАВЛЕНИЯ ЗДРАВООХРАНЕНИЯ АКИМАТА ЖАМБЫЛСКОЙ ОБЛАСТИ"</t>
  </si>
  <si>
    <t>ГКП НА ПХВ "ЖАМБЫЛСКИЙ ОБЛАСНОЙ КОНСУЛЬТАТИВНО -ДИАГНОСТИЧЕСКИЙ МЕДИЦИНСКИЙ ЦЕНТР УПРАВЛЕНИЯ ЗДРАВООХРАНЕНИЯ АКИМАТА ЖАМБЫЛСКОЙ ОБЛАСТИ"</t>
  </si>
  <si>
    <t>ГКП НА ПХВ "ЖАМБЫЛСКИЙ ОБЛАСТНОЙ ПЕРИНАТАЛЬНЫЙ ЦЕНТР УПРАВЛЕНИЯ ЗДРАВООХРАНЕНИЯ АКИМАТА ЖАМБЫЛСКОЙ ОБЛАСТИ"</t>
  </si>
  <si>
    <t>ГКП НА ПХВ "ЖАМБЫЛСКИЙ ОБЛАСТНОЙ ОФТАЛЬМОЛОГИЧЕСКИЙ ЦЕНТР УПРАВЛЕНИЯ ЗДРАВООХРАНЕНИЯ АКИМАТА ЖАМБЫЛСКОЙ ОБЛАСТИ"</t>
  </si>
  <si>
    <t>Учреждение "Лечебный центр "Брак и семья"</t>
  </si>
  <si>
    <t>ГКП НА ПХВ "ЖАМБЫЛСКИЙ ОБЛАСТНОЙ КОЖНОВЕНЕРОЛОГИЧЕСКИЙ ДИСПАНСЕР УПРАВЛЕНИЯ ЗДРАВООХРАНЕНИЯ АКИМАТА ЖАМБЫЛСКОЙ ОБЛАСТИ"</t>
  </si>
  <si>
    <t>Учреждение "Лечебный центр "ЭСКУЛАП"</t>
  </si>
  <si>
    <t>Учреждение "Центр урологии и новых технологий доктора Жумагалиева"</t>
  </si>
  <si>
    <t>Учреждение "Лечебный центр доктора Кученева"</t>
  </si>
  <si>
    <t>ФИЛИАЛ  АКЦИОНЕРНОГО ОБЩЕСТВА " ЖЕЛЕЗНОДОРОЖНЫЕ ГОСПИТАЛИ  МЕДИЦИНЫ КАТАСТРОФ ""ЖАМБЫЛСКАЯ ЖЕЛЕЗНОДОРОЖНАЯ БОЛЬНИЦА "</t>
  </si>
  <si>
    <t>ТОВАРИЩЕСТВО С ОГРАНИЧЕННОЙ ОТВЕТСТВЕННОСТЬЮ "НАУЧНО-КЛИНИЧЕСКИЙ ЦЕНТР КАРДИОХИРУРГИИ И ТРАНСПЛАНТОЛОГИИ "</t>
  </si>
  <si>
    <t>ТОО Медицинский центр "БРАК И СЕМЬЯ"</t>
  </si>
  <si>
    <t>ТОО "Лечебно-оздоровительный центр "Самал"</t>
  </si>
  <si>
    <t>ТОО "ТОРГОВЫЙ ДОМ "GOOD LOOK"</t>
  </si>
  <si>
    <t>ТОО "Кардиохирургическая клиника "Жүрек"</t>
  </si>
  <si>
    <t>Государственное коммунальное предприятие на праве хозяйственного ведения "Городская поликлиника №1" управления здравоохранения акимата Западно-Казахстанской области</t>
  </si>
  <si>
    <t>Государственное коммунальное предприятие "Городская поликлиника №4" на праве хозяйственного ведения Управления здравоохранения акимата Западно-Казахстанской области</t>
  </si>
  <si>
    <t>ГКП на ПХВ "Городская поликлиника №3" управления здравоохранения акимата ЗКО</t>
  </si>
  <si>
    <t>Государственное коммунальное предприятие "Городская поликлиника №2" на праве хозяйственного ведения управления здравоохранения акимата Западно-Казахстанской области</t>
  </si>
  <si>
    <t>Товарищество с ограниченной ответственностью "Медицинский центр"</t>
  </si>
  <si>
    <t>Государственное коммунальное предприятие на праве хозяйственного ведения "Областная клиническая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</si>
  <si>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"Областная детская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</si>
  <si>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</si>
  <si>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кардиологический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</si>
  <si>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кожно-венерологический диспансер" управления здравоохранения акимата Западно-Казахстанской области</t>
  </si>
  <si>
    <t>Акционерное общество "Талап"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</si>
  <si>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</si>
  <si>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консультативно-диагностический центр" Управления здравоохранения Акимата Западно-Казахстанской области</t>
  </si>
  <si>
    <t>Филиал Товарищество с ограниченной ответственностью "Нефрос Азия" в городе Уральск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</si>
  <si>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Западно-Казахстанской области</t>
  </si>
  <si>
    <t>Коммунальное государственное предприятие "Поликлиника № 5 города Караганды" управления здравоохранения Карагандинской области</t>
  </si>
  <si>
    <t>Коммунальное государственное предприятие "Поликлиника № 4 города Караганды" управления здравоохранения Карагандинской области</t>
  </si>
  <si>
    <t>Коммунальное государственное предприятие "Поликлиника № 4 города Темиртау" управления здравоохранения Карагандинской области</t>
  </si>
  <si>
    <t>Коммунальное государственное предприятие "Поликлиника №1 города Караганды" управления здравоохранения Карагандинской области</t>
  </si>
  <si>
    <t>Коммунальное государственное предприятие "Поликлиника № 1 города Балхаш" управления здравоохранения Карагандинской области</t>
  </si>
  <si>
    <t>Товарищество с ограниченной ответственностью "Городской центр первичной медико-санитарной помощи"</t>
  </si>
  <si>
    <t>Коммунальное государственное предприятие "Областная детская клиническая больница" управления здравоохранения Карагандинской области</t>
  </si>
  <si>
    <t>Коммунальное государственное  предприятие "Поликлиника города Сатпаев" управления здравоохранения  Карагандинской области</t>
  </si>
  <si>
    <t>Коммунальное государственное казенное предприятие "Больница поселка Саяк" управления здравоохранения Карагандинской области</t>
  </si>
  <si>
    <t>Товарищество с ограниченной ответственностью "Байменова"</t>
  </si>
  <si>
    <t>Коммунальное государственное предприятие "Городская больница №1 г. Караганды" управления здравоохранения Карагандинской области</t>
  </si>
  <si>
    <t>Коммунальное государственное предприятие "Перинатальный центр города Жезказган" управления здравоохранения Карагандинской области</t>
  </si>
  <si>
    <t>Коммунальное государственное предприятие "Поликлиника города Шахтинск" акимата Карагандинской области управления здравоохранения Карагандинской области</t>
  </si>
  <si>
    <t>Товарищество с ограниченной ответственностью "Кошумбаева"</t>
  </si>
  <si>
    <t>Коммунальное государственное предприятие "Поликлиника № 3 города Караганды"  управления здравоохранения Карагандинской области</t>
  </si>
  <si>
    <t>Коммунальное государственное предприятие "Областной центр травматологии и ортопедии имени профессора Х.Ж. Макажанова" Управления здравоохранения Карагандинской области</t>
  </si>
  <si>
    <t>Коммунальное государственное предприятие "Центральная больница города Абая" управления здравоохранения Карагандинской области</t>
  </si>
  <si>
    <t>Коммунальное государственное предприятие "Поликлиника №1 города Темиртау" управления здравоохранения Карагандинской области</t>
  </si>
  <si>
    <t>Товарищество с ограниченной ответственностью "Абильдинова"</t>
  </si>
  <si>
    <t>Коммунальное государственное  предприятие "Центральная больница г.Шахтинск" акимата Карагандинской области управления здравоохранения Карагандинской области</t>
  </si>
  <si>
    <t>Коммунальное государственное предприятие "Поликлиника № 2 города Караганды" управления здравоохранения Карагандинской области</t>
  </si>
  <si>
    <t>Коммунальное государственное предприятие "Детская больница города Темиртау"  управления здравоохранения Карагандинской области</t>
  </si>
  <si>
    <t>Коммунальное государственное предприятие "Центральная больница города Жезказган" управления здравоохранения Карагандинской области</t>
  </si>
  <si>
    <t>Коммунальное государственное предприятие "Детская больница города Караганды" управления здравоохранения Карагандинской области</t>
  </si>
  <si>
    <t>Товарищество с ограниченной ответственностью "Тильман"</t>
  </si>
  <si>
    <t>Товарищество с ограниченной ответственностью "Лекерова"</t>
  </si>
  <si>
    <t>Товарищество с ограниченной ответственностью "Ахметова"</t>
  </si>
  <si>
    <t>Коммунальное государственное предприятие "Родильный дом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</si>
  <si>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Приозерск"  управления здравоохранения Карагандинской области</t>
  </si>
  <si>
    <t>Коммунальное государственное  предприятие "Центральная больница города Темиртау"  управления здравоохранения Карагандинской области</t>
  </si>
  <si>
    <t>Коммунальное государственное казенное предприятие "Центральная больница № 1 г.Сатпаев" акимата Карагандинской области управления здравоохранения Карагандинской области</t>
  </si>
  <si>
    <t>Товарищество с ограниченной ответственностью "Макенбаева"</t>
  </si>
  <si>
    <t>Коммунальное государственное предприятие "Центральная больница г.Каражал"  управления здравоохранения Карагандинской области</t>
  </si>
  <si>
    <t>Коммунальное государственное предприятие "Поликлиника № 2 города Балхаш" управления здравоохранения Карагандинской области</t>
  </si>
  <si>
    <t>Коммунальное государственное предприятие "Областной перинатальный центр" управления здравоохранения Карагандинской области</t>
  </si>
  <si>
    <t>Товарищество с ограниченной ответственностью "Журек"</t>
  </si>
  <si>
    <t>Коммунальное государственное предприятие "Областной кардиохирургический центр" управления здравоохранения Карагандинской области</t>
  </si>
  <si>
    <t>Коммунальное государственное предприятие "Областная клиническая больница" управления здравоохранения Карагандинской области</t>
  </si>
  <si>
    <t>Товарищество с ограниченной ответственностью "Бексейтова Н.А."</t>
  </si>
  <si>
    <t>Коммунальное государственное предприятие "Центральная больница г.Балхаш" управления здравоохранения Карагандинской области</t>
  </si>
  <si>
    <t>Коммунальное государственное  предприятие "Центральная больница г.Сарани"  управления здравоохранения Карагандинской области</t>
  </si>
  <si>
    <t>Коммунальное государственное предприятие "Родильный дом города Темиртау" управления здравоохранения Карагандинской области</t>
  </si>
  <si>
    <t>Производственный кооператив "Каратал"</t>
  </si>
  <si>
    <t>Товарищество с ограниченной ответственностью "Медицинский центр Жезказган"</t>
  </si>
  <si>
    <t>Товарищество с ограниченной ответственностью "Региональный акушерско-гинекологический центр"</t>
  </si>
  <si>
    <t>Коммунальное государственное предприятие "Областная челюстно-лицевая больница" Управления здравоохранения Карагандинской области</t>
  </si>
  <si>
    <t>Коммунальное государственное предприятие "Областной медицинский центр" управления здравоохранения Карагандинской области</t>
  </si>
  <si>
    <t>Коммунальное государственное предприятие "Областной кожно-венерологический диспансер" управления здравоохранения Карагандинской области</t>
  </si>
  <si>
    <t>Республиканское государственное казенное предприятие «Национальный центр гигиены труда и профессиональных заболеваний» Министерства здравоохранения и социального развития Республики Казахстан</t>
  </si>
  <si>
    <t>Товарищество с ограниченной ответственностью "Медицинская фирма "Мерей"</t>
  </si>
  <si>
    <t>Товарищество с ограниченной ответственностью  "Медицинская фирма "Гиппократ"</t>
  </si>
  <si>
    <t>Товарищество с ограниченной ответственностью «B.B.NURA»</t>
  </si>
  <si>
    <t>Товарищество с ограниченной ответственностью «ID Senim» (г.Караганда)</t>
  </si>
  <si>
    <t>Товарищество с ограниченной ответственностью "Клиника профессора С.В.Лохвицкого"</t>
  </si>
  <si>
    <t>Коммунальное государственное казенное предприятие «Поликлиника города Жезказган» управления здравоохранения Карагандинской области</t>
  </si>
  <si>
    <t>ТОО "Центр микрохирургии глаза"</t>
  </si>
  <si>
    <t>ТОО "СИМУР"</t>
  </si>
  <si>
    <t>Республиканское государственное  предприятие на праве хозяйственного ведения "Карагандинский государственный медицинский университет" Министерства здравоохранения и социального развития Республики Казахстан</t>
  </si>
  <si>
    <t>Филиал Товарищества с ограниченной ответственностью "Нефрос Азия" в городе Караганда</t>
  </si>
  <si>
    <t>Коммунальное государственное предприятие "Поликлиника №2 города Костанай" Управления здравоохранения акимата Костанайской области</t>
  </si>
  <si>
    <t>Коммунальное государственное предприятие "Поликлиника №1 города Костанай" Управления здравоохранения акимата Костанайской области</t>
  </si>
  <si>
    <t>Коммунальное государственное предприятие "Поликлиника №4 города Костанай" Управления здравоохранения акимата Костанайской области</t>
  </si>
  <si>
    <t>Коммунальное государственное предприятие "Поликлиника №3 города Костанай" Управления здравоохранения акимата Костанайской области</t>
  </si>
  <si>
    <t>Коммунальное государственное предприятие "Рудненская городская детская больница" Управления здравоохранения акимата Костанайской области</t>
  </si>
  <si>
    <t>Филиал акционерного общества "Железнодорожные госпитали медицины катастроф"-"Костанайская железнодорожная больница"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</si>
  <si>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</si>
  <si>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"Рудненская городская поликлиника" Управления здравоохранения акимата Костанайской области</t>
  </si>
  <si>
    <t>Коммунальное государственное предприятие "Рудненская городская больница" Управления здравоохранения акимата Костанайской области</t>
  </si>
  <si>
    <t>ГККП "Качарская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</si>
  <si>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</si>
  <si>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детская больница" Управления здравоохранения акимата Костанайской области</t>
  </si>
  <si>
    <t>Коммунальное  государственное предприятие "Аркалыкская региональная больница" Управления здравоохранения акимата Костанайской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</si>
  <si>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</si>
  <si>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"Костанайский перинатальный центр" Управления здравоохранения акимата Костанайской области</t>
  </si>
  <si>
    <t>Государственное коммунальное предприятие на праве хозяйственного ведения  "Костанайская областная офтальмологическая больница" Управления здравоохранения акимата Костанайской области</t>
  </si>
  <si>
    <t>Товарищество с ограниченной ответственностью "Аксим плюс"</t>
  </si>
  <si>
    <t>КГП "Аркалыкский родильный дом" Управления здравоохранения акимата Костанайской области</t>
  </si>
  <si>
    <t>Коммунальное государственное предприятие "Костанайская областная детская больница" Управления здравоохранения акимата Костанайской области</t>
  </si>
  <si>
    <t>Коммунальное государственное предприятие «Рудненский перинатальный центр» Управления здравоохранения акимата Костанайской области</t>
  </si>
  <si>
    <t>Государственное коммунальное предприятие на праве хозяйственного ведения  "Костанайский областной кожно-венерологический диспансер" Управления здравоохранения акимата Костанайской области</t>
  </si>
  <si>
    <t>ТОО "БИОС"</t>
  </si>
  <si>
    <t>Товарищество с ограниченной ответственностью "Костанайский хирургический центр"</t>
  </si>
  <si>
    <t>Филиал Товарищества с ограниченной ответственностью "Нефрос Азия" в городе Костанай</t>
  </si>
  <si>
    <t>ГКП на ПХВ "Городская поликлиника №1" управления здравоохранения Кызылординской области</t>
  </si>
  <si>
    <t>ГКП на ПХВ "Городская поликлиника №6" управления здравоохранения Кызылординской области</t>
  </si>
  <si>
    <t>ГКП на ПХВ "Городская поликлиника №4" управления здравоохранения Кызылординской области</t>
  </si>
  <si>
    <t>Филиал АО "Железнодорожные госпитали медицины катастроф"-"Кызылординская железнодорожная больница"</t>
  </si>
  <si>
    <t>ГКП на ПХВ "Кызылординская городская больница" управления здравоохранения Кызылординской области</t>
  </si>
  <si>
    <t>ГКП на ПХВ "Городская поликлиника №5" управления здравоохранения Кызылординской области</t>
  </si>
  <si>
    <t>ГКП на ПХВ "Областной медицинский центр" управления здравоохранения Кызылординской области</t>
  </si>
  <si>
    <t>ГКП на ПХВ "Кызылординский областной кожно-венерологический диспансер" управления здравоохранения Кызылординской области</t>
  </si>
  <si>
    <t>ТОО "Гарант-7"</t>
  </si>
  <si>
    <t>ТОО "Жуас"</t>
  </si>
  <si>
    <t>ТОО "Достармед Line"</t>
  </si>
  <si>
    <t>Кызылординский филиал АО "Республиканский детский реабилитационный центр"</t>
  </si>
  <si>
    <t>ТОО "B.B.NURA"</t>
  </si>
  <si>
    <t>ГККП Областной перинатальный центр Управления здравоохранения Кызылординской области</t>
  </si>
  <si>
    <t>ГККП "Актауская городская поликлиника №1" Управления здравоохранения Мангистауской области</t>
  </si>
  <si>
    <t>ГКП на ПХВ "Мангистауская областная больница" Управления здравоохранения Мангистауской области</t>
  </si>
  <si>
    <t>ГКП на ПХВ "Областная детская больница" Управление здравоохранения Мангистауской области</t>
  </si>
  <si>
    <t>ГКП на ПХВ Жанаозенская городская поликлиника  №1 Управления здравоохранения Мангистауской области</t>
  </si>
  <si>
    <t>ГКП на ПХВ "Актауская городская поликлиника №2" Управления здравоохранения Мангистауской области</t>
  </si>
  <si>
    <t>ГКП на ПХВ "Жанаозенская центральная городская больница" Управления здравоохранения  Мангистауской области акимата Мангистауской области</t>
  </si>
  <si>
    <t>ГККП Жаназенская городская поликлиника №2 Управления здравоохранения Мангистауской области</t>
  </si>
  <si>
    <t>ГКП на ПХВ "Областной перинатальный центр" Управления здравоохранения  Мангистауской области акимата Мангистауской области</t>
  </si>
  <si>
    <t>ГКП на ПХВ "Мангистауский областной кожно-венерологический диспансер" Управления здравоохранения Мангистауской области</t>
  </si>
  <si>
    <t>ГКП на ПХВ "Жанаозенский городской родильный дом" Управления здравоохранения Мангистауской области</t>
  </si>
  <si>
    <t>ГККП "Актауский городской родильный дом" Управления здравоохранения Мангистауской области</t>
  </si>
  <si>
    <t>ТОО "Нейрон"</t>
  </si>
  <si>
    <t>Товарищество с ограниченной ответственностью "БИОС"</t>
  </si>
  <si>
    <t>ТОО "Медцентр "Аманат"</t>
  </si>
  <si>
    <t>ГККП "Жанаозенская городская детская больница" Управления здравоохранения Мангистауской области</t>
  </si>
  <si>
    <t>ТОО «ФРЕЗЕНИУС МЕДИКАЛ КЕЙР КАЗАХСТАН» Центр амбулаторного гемодиализа г. Актау</t>
  </si>
  <si>
    <t>Коммунальное государственное предприятие на праве хозяйственного ведения "Аксуская центральная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</si>
  <si>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№2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</si>
  <si>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2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</si>
  <si>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5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</si>
  <si>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1 города Павлодара" управления здравоохранения Павлодарской области,акимата Павлодарской области</t>
  </si>
  <si>
    <t>Коммунальное государственное предприятие на праве хозяйственного ведения "Павлодарская областная детская больница" управления здравоохранения Палодарской области акимата Павлодарской области</t>
  </si>
  <si>
    <t>Коммунальное государственное предприятие на праве хозяйственного ведения "Павлодарский областной перинатальный центр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</si>
  <si>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4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</si>
  <si>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</si>
  <si>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3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</si>
  <si>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"Экибастузская городская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</si>
  <si>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 "Павлодарский областной диагностический центр"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</si>
  <si>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№3" управления здравоохранения Павлодарской области, акимата Павлодарской</t>
  </si>
  <si>
    <t>Коммунальное государственное предприятие на праве хозяйственного ведения "Павлодарская областная больница имени Г. Султанова" управления здравоохранения Павлодарской области, акимата Павлодарской области</t>
  </si>
  <si>
    <t>Филиал Акционерного общества "Железнодорожные госпитали медицины катастроф" - "Павлодарская железнодорожная больница"</t>
  </si>
  <si>
    <t>Коммунальное государственное предприятие на праве хозяйственного ведения "Экибастузский родильный дом" управления здравоохранения Павлодарской области</t>
  </si>
  <si>
    <t>Товарищество с ограниченной ответственностью "ХИРУРГИЧЕСКИЙ ЦЕНТР”</t>
  </si>
  <si>
    <t>Товарищество с ограниченной ответственностью "Частная клиника Искакова"</t>
  </si>
  <si>
    <t>Медицинское учреждение "Данель"</t>
  </si>
  <si>
    <t>Аксуский филиал товарищества с ограниченной ответсвенностью “Медицинский центр “Евразия”</t>
  </si>
  <si>
    <t>Представительство Товарищество с ограниченной ответственностью "B.B.NURA" - "Центр амбулаторного диализа в г.Павлодар"</t>
  </si>
  <si>
    <t>Коммунальное государственное предприятие на праве хозяйственного ведения "Павлодарский областной кардиологический центр" управления здравоохранения Павлодарской области, акимата Павлодарской области</t>
  </si>
  <si>
    <t>Филиал Товарищества с ограниченой ответственностью "БИОС" в городе Павлодар</t>
  </si>
  <si>
    <t>Коммунальное государственное предприятие на праве хозяйственного ведения "Поликлиника № 3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</si>
  <si>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"Городская поликлиника №3" акимата Северо-Казахстанской области Управления здравоохранения Северо-Казахстанской области</t>
  </si>
  <si>
    <t>КГП на ПХВ "Городская поликлиника №1" акимата СКО УЗ СКО</t>
  </si>
  <si>
    <t>КГП на ПХВ "Городская поликлиника №2 акимата СКО МЗ РК"</t>
  </si>
  <si>
    <t>Коммунальное государственное предприятие на праве хозяйственного ведения "Детская областная больница"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</si>
  <si>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"Областной перинатальный центр"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</si>
  <si>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"1-ая городская больница" акимата Северо-Казахстанской области Управления здравоохранения Северо-Казахстанской области</t>
  </si>
  <si>
    <t>Частное некоммерческое учреждение "Денсаулык"</t>
  </si>
  <si>
    <t>КГП на ПХВ "Областная больница акимата  СКО МЗ РК"</t>
  </si>
  <si>
    <t>КГП на ПХВ "3-я городская больница" акимата СКО УЗ СКО</t>
  </si>
  <si>
    <t>Коммунальное государственное предприятие на праве хохяйственного ведения "Кардиологический центр"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</si>
  <si>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"Областной кожно-венерологический диспансер" акимата Северо-Казахстанской области Управления здравоозранения Север-Казахстанской области</t>
  </si>
  <si>
    <t>Учреждение здравоохранения "Центр глаза - АЙНА-КОЗ"</t>
  </si>
  <si>
    <t>ТОО "Митралия"</t>
  </si>
  <si>
    <t>ТОО "Нефрос-СК"</t>
  </si>
  <si>
    <t>Филиал ТОО  "Медицинская компания "Зейн" в г.Петропавловск</t>
  </si>
  <si>
    <t>ГККП "Областная детская больница" управления здравоохранения акимата Южно-Казахстанской области</t>
  </si>
  <si>
    <t>ГКП на ПХВ "Шымкентская городская поликлиника №5" акимата Южно-Казахстанской области</t>
  </si>
  <si>
    <t>ГККП "Шымкентская городская детская больница №1" управления здравоохранения акимата Южно-Казахстанской области</t>
  </si>
  <si>
    <t>ГККП "Мактаральская  центральная районная  больница" управления здравоохранения акимата Южно-Казахстанской области</t>
  </si>
  <si>
    <t>ГККП "Областная клиническая больница" акимата Южно-Казахстанской области</t>
  </si>
  <si>
    <t>ГККП "Шымкентская городская поликлиника №4" акимата Южно-Казахстанской области</t>
  </si>
  <si>
    <t>ПК "Торабтык аурухана" Арысского района</t>
  </si>
  <si>
    <t>ГККП "Шымкентская городская поликлиника №6" управления здравоохранения акимата ЮКО</t>
  </si>
  <si>
    <t>ГККП "Областной перинатальный центр №1" управления здравоохранения акимата Южно-Казахстанской области</t>
  </si>
  <si>
    <t>ГККП "Шымкентская городская поликлиника №2" акимата Южно-Казахстанской области</t>
  </si>
  <si>
    <t>ГККП "Шымкентская городская поликлиника №12"  управления здравоохранения Южно-Казахстанской области</t>
  </si>
  <si>
    <t>ГККП "Областная офтальмологическая больница" управления здравоохранения акимата Южно-Казахстанской области</t>
  </si>
  <si>
    <t>ГККП "Областной кардиологический центр" акимата Южно-Казахстанской области</t>
  </si>
  <si>
    <t>ГККП "Шымкентская городская поликлиника №7" управления здравоохранения акимата ЮКО</t>
  </si>
  <si>
    <t>ГККП "Арысская  центральная  районная больница" управления здравоохранения акимата Южно-Казахстанской области</t>
  </si>
  <si>
    <t>ГККП "Ленгерская городская больница" управления здравоохранения акимата Южно-Казахстанской области</t>
  </si>
  <si>
    <t>ГККП "Шымкентская городская больница скорой медицинской помощи" акимата Южно-Казахстанской области</t>
  </si>
  <si>
    <t>ГККП "Шымкентская городская больница №1" УЗ ЮКО</t>
  </si>
  <si>
    <t>ГККП "Туркестанская городская центральная больница" управления здравоохранения акимата Южно-Казахстанской области</t>
  </si>
  <si>
    <t>ГККП "Шымкентский центр амбулаторной хирургии, травматологии   и гинекологии" акимата Южно-Казахстанской области</t>
  </si>
  <si>
    <t>ГККП "Кентауская центральная городская больница" управления здравоохранения акимата Южно-Казахстанской области</t>
  </si>
  <si>
    <t>Учреждение "Больница "Акмарал"</t>
  </si>
  <si>
    <t>ГККП "Областной консультативно-диагностический медицинский центр" акимата Южно-Казахстанской области</t>
  </si>
  <si>
    <t>ГККП "Областной перинатальный центр № 2" управления здравоохранения акимата Южно-Казахстанской области</t>
  </si>
  <si>
    <t>Учреждение "Клинико-диагностический центр  Международного Казахско-турецкого университета имени Ходжи Ахмета Ясави"</t>
  </si>
  <si>
    <t>ПК "Поликлиника Чапаевка"</t>
  </si>
  <si>
    <t>ГККП "Шымкентская городская поликлиника №11" УЗ ЮКО</t>
  </si>
  <si>
    <t>ГККП "Шымкентская городская поликлиника №10" УЗ ЮКО</t>
  </si>
  <si>
    <t>ГККП " Шымкентская городская поликлиника №1 "  акимата Южно-Казахстанской области</t>
  </si>
  <si>
    <t>ГККП "Туркестанская городская поликлиника" управления здравоохранения акимата Южно-Казахстанской области</t>
  </si>
  <si>
    <t>ГККП "Ленгерская городская поликлиника" управления здравоохранения акимата Южно-Казахстанской области</t>
  </si>
  <si>
    <t>ГККП "Кентауская городская поликлиника" управления здравоохранения  акимата Южно-Казахстанской области</t>
  </si>
  <si>
    <t>Филиал АО "Железнодорожные госпитали медицины катастроф"-"Шымкентская железнодорожная больница"</t>
  </si>
  <si>
    <t>ТОО "Медцентр - Кентау"</t>
  </si>
  <si>
    <t>ГККП "Шымкентская городская поликлиника №9" УЗ ЮКО</t>
  </si>
  <si>
    <t>ГККП "Арысская районная поликлиника" управления здравоохранения акимата Южно-Казахстанской области</t>
  </si>
  <si>
    <t>ГККП "Областной дермато-венерологический диспансер" акимата Южно-Казахстанской области</t>
  </si>
  <si>
    <t>ГККП Областной перинатальный центр № 3  управления здравоохранения акимата Южно-Казахстанской области</t>
  </si>
  <si>
    <t>ТОО Медицинский центр "Доктора Орынбаева"</t>
  </si>
  <si>
    <t>ГККП "Областной перинатальный центр № 4" управления здравоохранения акимата Южно-Казахстанской области</t>
  </si>
  <si>
    <t>Учреждение "Клиника Талгата"</t>
  </si>
  <si>
    <t>Товарищества с ограниченной ответственностью "Медик-Сервис"</t>
  </si>
  <si>
    <t>ГККП "Шымкентский городской родильный дом №2" УЗ ЮКО</t>
  </si>
  <si>
    <t>ТОО "Денсаулык"</t>
  </si>
  <si>
    <t>ГККП "Областной эндокринологический диспансер"  акимата Южно-Казахстанской области</t>
  </si>
  <si>
    <t>ТОО "Клиника Дау-Мед"</t>
  </si>
  <si>
    <t>ГККП "Туркестанская городская детская больница" управления здравоохранения акимата Южно-Казахстанской области</t>
  </si>
  <si>
    <t>ТОО "Медицинский центр Ай-Нұры"</t>
  </si>
  <si>
    <t>ТОО "IDSenim"</t>
  </si>
  <si>
    <t>ТОО "АНАСТАСИЯ ПЛЮС"</t>
  </si>
  <si>
    <t>ТОО "Доктор Магнус"</t>
  </si>
  <si>
    <t>ТОО "МИКРОХИРУРГИЯ ГЛАЗА ШЫМКЕНТ"</t>
  </si>
  <si>
    <t>ГККП "Шымкентская городская поликлиника №3" УЗ ЮКО</t>
  </si>
  <si>
    <t>ТОО "Клиника Демеу"</t>
  </si>
  <si>
    <t>ГККП  "Шымкентская городская поликлиника №8"</t>
  </si>
  <si>
    <t>больница</t>
  </si>
  <si>
    <t>поликлиника</t>
  </si>
  <si>
    <t>кож-вен</t>
  </si>
  <si>
    <t>перинат</t>
  </si>
  <si>
    <t>реабил</t>
  </si>
  <si>
    <t>универ</t>
  </si>
  <si>
    <t>КДУ</t>
  </si>
  <si>
    <t>НИИ</t>
  </si>
  <si>
    <t>Офтальм</t>
  </si>
  <si>
    <t>кардио</t>
  </si>
  <si>
    <t>частн/диализ</t>
  </si>
  <si>
    <t>псих/нарко</t>
  </si>
  <si>
    <t>туб</t>
  </si>
  <si>
    <t>репрод</t>
  </si>
  <si>
    <t>НЦ</t>
  </si>
  <si>
    <t>ГУ Казахский республиканский лепрозорий</t>
  </si>
  <si>
    <t>ГУ Республиканская психиатрическая больница специализированного типа с интенсивным наблюдением</t>
  </si>
  <si>
    <t>ГУ Республиканский центр по профилактике и борьбе со СПИД</t>
  </si>
  <si>
    <t>Лечение за рубежом</t>
  </si>
  <si>
    <t>РГП на ПХВ Научно-производственный центр трансфузиологии</t>
  </si>
  <si>
    <t>РГКП Республиканский центр крови</t>
  </si>
  <si>
    <t>РГП на ПХВ "Национальный центр проблем формирования здорового образа жизни"</t>
  </si>
  <si>
    <t>РГП на ПХВ Республиканский центр санитарной авиации (через ДЭФ МЗ РК)</t>
  </si>
  <si>
    <t>HC.6.3</t>
  </si>
  <si>
    <t>Программы обнаружение заболеваний на ранних стадиях/скрининг</t>
  </si>
  <si>
    <t>женск</t>
  </si>
  <si>
    <t>нарко респ</t>
  </si>
  <si>
    <t>эндокр дисп</t>
  </si>
  <si>
    <t>НИИ, НЦ</t>
  </si>
  <si>
    <t>разница</t>
  </si>
  <si>
    <t>КДУ+лизинг</t>
  </si>
  <si>
    <t>ГБ</t>
  </si>
  <si>
    <t>КОМУ</t>
  </si>
  <si>
    <t>HC</t>
  </si>
  <si>
    <t>HP</t>
  </si>
  <si>
    <t>остаток от ДЭФ</t>
  </si>
  <si>
    <t>ДФ</t>
  </si>
  <si>
    <t xml:space="preserve">месячная </t>
  </si>
  <si>
    <t>066</t>
  </si>
  <si>
    <t>Прикладные научные исследования в области санитарно-эпидемиологического благополучия населения</t>
  </si>
  <si>
    <t>Капитальные расходы медицинских организаций здравоохранения</t>
  </si>
  <si>
    <t>Строительство врачебных амбулаторий и фельдшерско-акушерских пунктов, расположенных в сельских населенных пунктах в рамках Дорожной карты занятости 2020</t>
  </si>
  <si>
    <t>052</t>
  </si>
  <si>
    <t>053</t>
  </si>
  <si>
    <t>059</t>
  </si>
  <si>
    <t>ГКП на ПХВ «Шалкарская центральная районная больница» ГУ «Управление здравоохранения Актюбинской области»</t>
  </si>
  <si>
    <t>ТОВАРИЩЕСТВО С ОГРАНИЧЕННОЙ ОТВЕТСТВЕННОСТЬЮ "Куаныш"</t>
  </si>
  <si>
    <t>Государственное коммунальное предприятия "Городская поликлиника №5" на праве хозяйственного ведения государственного учреждения "Управление здравоохранения Актюбинской области"</t>
  </si>
  <si>
    <t>Государственное коммунальное предприятия "Городская поликлиника №6" на праве хозяйственного ведения государственного учреждения "Управление здравоохранения Актюбинской области"</t>
  </si>
  <si>
    <t>Товарищество с ограниченной ответственностью "Фрезениус Медикал Кейр Казахстан" г. Актобе</t>
  </si>
  <si>
    <t>Товарищество с ограниченной ответственностью "Коксу Мед"</t>
  </si>
  <si>
    <t>Товарищество с ограниченной ответственностью "НЕФРОС-Азия"</t>
  </si>
  <si>
    <t>Товарищество с ограниченной ответственностью "Аккорд KZ"</t>
  </si>
  <si>
    <t>Республиканское государственное казенное предприятие "Научный центр педиатрии и детской хирургии" Министерства здравоохранения и социального развития Республики Казахстан</t>
  </si>
  <si>
    <t>Государственное коммунальное предприятие на праве хозяйственного ведения "Городская поликлиника №32" Управления здравоохранения города Алматы</t>
  </si>
  <si>
    <t>ГКП на ПХВ "Городская поликлиника №16" Управления здравоохранения города Алматы</t>
  </si>
  <si>
    <t>ГКП на ПХВ "Городская поликлиника №33" Управления здравоохранения города Алматы</t>
  </si>
  <si>
    <t>ГККП "Городская  поликлиника №30" Управления здравоохранения  города  Алматы</t>
  </si>
  <si>
    <t>ГКП на ПХВ "Городская  поликлиника №31" Управления здравоохранения города Алматы</t>
  </si>
  <si>
    <t>ТОО "Медицинский центр "Релайф"</t>
  </si>
  <si>
    <t>Товарищество с ограниченной ответственностью "Лазерный центр Коновалова"</t>
  </si>
  <si>
    <t>ТОО "ALZAMER"</t>
  </si>
  <si>
    <t>Товарищество с ограниченной ответственностью "Торговый дом GOOD LOOK"</t>
  </si>
  <si>
    <t>Филиал "Медицинские центры "Медикер" ТОО"Медикер" г.Астана</t>
  </si>
  <si>
    <t>ТОО «Клиника микрохирургии глаза Optima»</t>
  </si>
  <si>
    <t>ТОО « Академия ортопедии Астана»</t>
  </si>
  <si>
    <t>ГКП на ПХВ "ЦСЗ "Шипагер" акимата г. Астаны</t>
  </si>
  <si>
    <t>Государственное коммунальное предприятие на праве хозяйственного ведения  "Центр семейного здоровья "Достық" акимата города Астаны</t>
  </si>
  <si>
    <t>ТОО "Клиника Эндохирургии"</t>
  </si>
  <si>
    <t>Государственное коммунальное предприятие на праве хозяйственного ведения "Городская поликлиника №9" акимата города Астаны</t>
  </si>
  <si>
    <t>Товарищество с ограниченной ответственностью "Эстетик-профи"</t>
  </si>
  <si>
    <t>Товарищество с ограниченной ответственностью "Достар Мед Астана"</t>
  </si>
  <si>
    <t>Товарищество с ограниченной ответственностью "Медикер Жайык"</t>
  </si>
  <si>
    <t>Филиал Товарищества с ограниченной ответственностью "Медицинская компания "Зейн" в городе Атырау</t>
  </si>
  <si>
    <t>Учреждение "КДП №3 г. Семей"</t>
  </si>
  <si>
    <t>ТОО "Медицинский центр доктора Абдуалиева"</t>
  </si>
  <si>
    <t>Учреждение "Денсаулык"</t>
  </si>
  <si>
    <t>ИП Бидайбаева Г.Б.</t>
  </si>
  <si>
    <t>ТОО "GalaКлиника"</t>
  </si>
  <si>
    <t>Товарищество с ограниченной ответственностью "УроМед"</t>
  </si>
  <si>
    <t>Товарищество с ограниченной ответственностью "Медицинский центр ЯСИН"</t>
  </si>
  <si>
    <t>Товарищество с ограниченной ответственностью "НҰР" Медицинский Центр"</t>
  </si>
  <si>
    <t>Товарищество с ограниченной ответственностью "Амбулаторный диализный центр"</t>
  </si>
  <si>
    <t>ТОО "Медея Север"</t>
  </si>
  <si>
    <t>ТОО "Шымдиал"</t>
  </si>
  <si>
    <t>ТОО "Почечный центр ЮКО"</t>
  </si>
  <si>
    <t>ТОО "Сункар-ЮКО"</t>
  </si>
  <si>
    <t>ТОО "MEDICALLIFE"</t>
  </si>
  <si>
    <t>Товарищество с ограниченной ответственностью "Медикер ЮК"</t>
  </si>
  <si>
    <t>Товарищество с ограниченной ответственностью "Premium Dialysis"</t>
  </si>
  <si>
    <t>%</t>
  </si>
  <si>
    <t>тыс. тенге</t>
  </si>
  <si>
    <t>Жұмысқа орналастыру бойынша қызметтер</t>
  </si>
  <si>
    <t>2.1. Республика бойынша барлығы_x000D_
Всего по республике</t>
  </si>
  <si>
    <t>Денсаулық сақтау және әлеуметтік қызметтер_x000D_
Здравоохранение и социальные услуги</t>
  </si>
  <si>
    <t>мың теңге</t>
  </si>
  <si>
    <t>тыс.тенге</t>
  </si>
  <si>
    <t>x</t>
  </si>
  <si>
    <t>Көрсетілген қызметтің және өз күшімен өндіріліп өткізілген тауардың құны</t>
  </si>
  <si>
    <t>Тауарларды алып-сатудан түскен таза табыс (аукционды қосқанда)</t>
  </si>
  <si>
    <t>Басқа ағымдағы табыстарт(капиталды активтерді сатудан, т.б. түскен таза табыс)</t>
  </si>
  <si>
    <t>Другой текущий доход (чистый доход от продаж капитальных активов, арендная плата и др.)</t>
  </si>
  <si>
    <t>HC.1.3.9</t>
  </si>
  <si>
    <t>Прочие иные виды амбулаторных лечебных услуг, не поименованные отдельно</t>
  </si>
  <si>
    <t>HC.6.4</t>
  </si>
  <si>
    <t>Программа мониторинга состояния здоровья</t>
  </si>
  <si>
    <t xml:space="preserve">HC.0 </t>
  </si>
  <si>
    <t>Прочие медицинские услуги</t>
  </si>
  <si>
    <t>HP.0</t>
  </si>
  <si>
    <t>Неустановленные провайдеры медицинских услуг</t>
  </si>
  <si>
    <t>HP.5.9</t>
  </si>
  <si>
    <t>Все прочие незначительные продавцы и иные поставщики лекарственных средств и товаров медицинского назначения</t>
  </si>
  <si>
    <t>HF.1.2/HF.1.3</t>
  </si>
  <si>
    <t>Схемы обязательного медицинского страхования на основе взносов/ОМСС</t>
  </si>
  <si>
    <t>HF.2.2</t>
  </si>
  <si>
    <t>Схемы финансирования некоммерческих организаций</t>
  </si>
  <si>
    <t>HF.3.1</t>
  </si>
  <si>
    <t>HF.3.2</t>
  </si>
  <si>
    <t>HF.4.1</t>
  </si>
  <si>
    <t>HF.0</t>
  </si>
  <si>
    <t>Неустановленные схемы финансирования</t>
  </si>
  <si>
    <t>Лечение и реабилитационные услуги</t>
  </si>
  <si>
    <t>HC.1.1+HC.2.1</t>
  </si>
  <si>
    <t>HC.1+HC.2</t>
  </si>
  <si>
    <t>Медицинские услуги и реабилитационное лечение на стационарном уровне</t>
  </si>
  <si>
    <t>HC.1.2+HC.2.2</t>
  </si>
  <si>
    <t>Лечение и реабилитационные услуги в дневном стационаре</t>
  </si>
  <si>
    <t>HC.2.2</t>
  </si>
  <si>
    <t>HC.1.3+HC.2.3</t>
  </si>
  <si>
    <t>Амбулаторная лечебная и реабилитационная помощь</t>
  </si>
  <si>
    <t>HC.2.3</t>
  </si>
  <si>
    <t>HC.2.4</t>
  </si>
  <si>
    <t>HC.1.4</t>
  </si>
  <si>
    <t>Домашний лечебный уход</t>
  </si>
  <si>
    <t>HC.1.4+HC.2.4</t>
  </si>
  <si>
    <t>Домашний лечебный и реабилитационный уход</t>
  </si>
  <si>
    <t>HC.3.1</t>
  </si>
  <si>
    <t>HC.3.2</t>
  </si>
  <si>
    <t>HC.3.3</t>
  </si>
  <si>
    <t>HC.3.4</t>
  </si>
  <si>
    <t>HC.4.1</t>
  </si>
  <si>
    <t>Лабораторные услуги</t>
  </si>
  <si>
    <t>HC.5.1.1</t>
  </si>
  <si>
    <t>Дневная реабилитационная помощь</t>
  </si>
  <si>
    <t>Реабилитационная помощь на дому</t>
  </si>
  <si>
    <t>Стационарная долгосрочная помощь (медицинская)</t>
  </si>
  <si>
    <t>Дневные случаи долгосрочной помощи (медицинские)</t>
  </si>
  <si>
    <t>Амбулаторная долгосрочная помощь (медицинская)</t>
  </si>
  <si>
    <t>Долгосрочная помощь (медицинская) на дому</t>
  </si>
  <si>
    <t>Лекарства, отпускаемые по рецепту</t>
  </si>
  <si>
    <t>HC.5.1.2</t>
  </si>
  <si>
    <t>Лекарства, отпускаемые без рецепта</t>
  </si>
  <si>
    <t>HC.5.1.3</t>
  </si>
  <si>
    <t>Прочие медицинские товары недлительного пользования</t>
  </si>
  <si>
    <t>HC.6.6</t>
  </si>
  <si>
    <t>Программы подготовки к стихийным бедствиям и реагированию на чрезвычайные ситуации</t>
  </si>
  <si>
    <t>HP.2.1</t>
  </si>
  <si>
    <t>HP.2.2</t>
  </si>
  <si>
    <t>Учреждения для душевнобольных и наркозависимых</t>
  </si>
  <si>
    <t>HP.3.5</t>
  </si>
  <si>
    <t>Поставщики медицинских услуг на дому</t>
  </si>
  <si>
    <t>HP.4.2</t>
  </si>
  <si>
    <t>Медицинские и диагностические лаборатории</t>
  </si>
  <si>
    <t>HP.7.2</t>
  </si>
  <si>
    <t>Агенства социального медицинского страхования</t>
  </si>
  <si>
    <t>HP.7.9</t>
  </si>
  <si>
    <t>Прочие административные органы здравоохрнения</t>
  </si>
  <si>
    <t>HP.8.1</t>
  </si>
  <si>
    <t>Домохозяйства как поставщики медицинских услуг на дому</t>
  </si>
  <si>
    <t>Амбулаторная реабилитационная помощь</t>
  </si>
  <si>
    <t>HP.4.9</t>
  </si>
  <si>
    <t>Прочие поставщики вспомогательных услуг</t>
  </si>
  <si>
    <t>Прочие административные органы здравоохранения</t>
  </si>
  <si>
    <t>FS.1.2</t>
  </si>
  <si>
    <t>Государственные трансферты за определённые группы населения</t>
  </si>
  <si>
    <t>FS.1.3</t>
  </si>
  <si>
    <t>Субсидии</t>
  </si>
  <si>
    <t>FS.1.4</t>
  </si>
  <si>
    <t>Прочие трансферты из государственных внутренних доходов</t>
  </si>
  <si>
    <t>FS.2</t>
  </si>
  <si>
    <t>Трансферты, выделенные государством из доходов иностранного происхождения</t>
  </si>
  <si>
    <t>FS.3</t>
  </si>
  <si>
    <t>Взносы на социальное страхование</t>
  </si>
  <si>
    <t>FS.3.1</t>
  </si>
  <si>
    <t>Взносы работников на социальное страхование</t>
  </si>
  <si>
    <t>FS.3.2</t>
  </si>
  <si>
    <t>Взносы работодателей на социальное страхование</t>
  </si>
  <si>
    <t>FS.3.3</t>
  </si>
  <si>
    <t>Взносы самозанятых на социальное страхование</t>
  </si>
  <si>
    <t>FS.3.4</t>
  </si>
  <si>
    <t>Прочие взносы на на социальное страхование</t>
  </si>
  <si>
    <t>FS.4</t>
  </si>
  <si>
    <t>Обязательная предоплата (кроме FS.3)</t>
  </si>
  <si>
    <t>Прямые зарубежные трансферты</t>
  </si>
  <si>
    <t>FS.7.2</t>
  </si>
  <si>
    <t>Прямая иностранная помощь в натуральной форме</t>
  </si>
  <si>
    <t>Выплаты из кармана, за исключением разделения затрат</t>
  </si>
  <si>
    <t>Разделение затрат с плательщиками, являющимися третьей стороной</t>
  </si>
  <si>
    <t>Обязательные схемы (нерезидентские)</t>
  </si>
  <si>
    <t>Добровольные схемы (нерезидентские)</t>
  </si>
  <si>
    <t>Добровольные Схемы(нерезидентские)</t>
  </si>
  <si>
    <t>больница/стационар</t>
  </si>
  <si>
    <t>Обеспечение населения медицинской помощью в рамках Единой национальной системы здравоохранения</t>
  </si>
  <si>
    <t>Лизинг</t>
  </si>
  <si>
    <t>Представительство ТОО "B.B. NURA" - "Центр амбулаторного диализа" в г. Кокшетау</t>
  </si>
  <si>
    <t>Товарищество с ограниченной ответственностью "Ар-Абат" г.Талгар</t>
  </si>
  <si>
    <t>Товарищество с ограниченной ответственностью "Фрезениус Медикал Кейр Казахстан</t>
  </si>
  <si>
    <t>Товарищество с органиченной ответсвенностью "ALZAMER" г.Капшагай</t>
  </si>
  <si>
    <t>Товарищество с ограниченной ответственностью "Клиника SBS med""</t>
  </si>
  <si>
    <t>Государственное коммунальное предприятие на праве хозяйственного ведения "Городская поликлиника №26" Управления здравоохранения города Алматы</t>
  </si>
  <si>
    <t>Товарищество с ограниченной ответственностью "Медцентр - Рахат"</t>
  </si>
  <si>
    <t>Товарищество с ограниченной ответственностью ''Medical Park"</t>
  </si>
  <si>
    <t>Государственное коммунальное предприятие на праве хозяйственного ведения "Городская поликлиника №27"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</si>
  <si>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№29" Управления здравоохранения города Алматы</t>
  </si>
  <si>
    <t>Товарищество с ограниченной ответственностью "HealthGuard"</t>
  </si>
  <si>
    <t>Товарищество с ограниченной ответственностью "Центр неврологии и реабилитации "Aspasia"</t>
  </si>
  <si>
    <t>Товарищество с ограниченной ответственностью "Институт хирургии"</t>
  </si>
  <si>
    <t>Товарищество с ограниченной ответственностью "TESM Company"</t>
  </si>
  <si>
    <t>Коммунальное государственное предприятие на праве хозяйственного ведения «Городская поликлиника №13» акимата города Астаны</t>
  </si>
  <si>
    <t>Государственное коммунальное предприятие на праве хозяйственного ведения «Городская поликлиника №11» акимата города Астаны</t>
  </si>
  <si>
    <t>НУ СВА "Интертич"</t>
  </si>
  <si>
    <t>Товарищество с ограниченной ответственностью "Медцентр НИКОС"</t>
  </si>
  <si>
    <t>КФ «UNIVERSITY MEDICAL CENTER»</t>
  </si>
  <si>
    <t>Товарищество с ограниченной ответственностью "Медикер педиатрия"</t>
  </si>
  <si>
    <t>Товарищество с ограниченной ответственностью «МОД и Компания»</t>
  </si>
  <si>
    <t>Товарищество с ограниченной ответственностью «Medlive.kz»</t>
  </si>
  <si>
    <t>Товарищество с ограниченной ответственностью "Интелмед"</t>
  </si>
  <si>
    <t>Товарищество с ограниченной ответственностью Иновационно-Медицинский Центр "Мейірім"</t>
  </si>
  <si>
    <t>Товарищество с ограниченной ответственностью "Ем Алу плюс"</t>
  </si>
  <si>
    <t>Коммунальное государственное предприятие на праве хозяйственного ведения "Городская больница №4 г. Усть-Каменогорска"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</si>
  <si>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реабилитационный центр" управления здравоохранения Восточно-Казахстанской области</t>
  </si>
  <si>
    <t>Товарищество с ограниченной ответственностью "ЖАН-ЕР" (г.Семей)</t>
  </si>
  <si>
    <t>Товарищество с ограниченной ответственностью "Батыс АвиГип"</t>
  </si>
  <si>
    <t>Товарищество с ограниченной ответственностью "MDVision"</t>
  </si>
  <si>
    <t>Товарищество с ограниченной ответственностью "Центр офтальмологии "ГлазоЛик"</t>
  </si>
  <si>
    <t>Товарищество с ограниченной ответственностью "Медицинский центр "Будь здоров"</t>
  </si>
  <si>
    <t>Товарищество с ограниченной ответственностью "Желкуар"</t>
  </si>
  <si>
    <t>ТОВАРИЩЕСТВО С ОГРАНИЧЕННОЙ ОТВЕТСТВЕННОСТЬЮ "Медицинский центр "МИРАС"</t>
  </si>
  <si>
    <t>Филиал Товарищество с ограниченной ответственностью "Фрезениус Медикал Кейр Казахстан" в городе Костанай</t>
  </si>
  <si>
    <t>Тоо Medium</t>
  </si>
  <si>
    <t>ТОО "КЛИНИКА ИНТЕРТИЧ"</t>
  </si>
  <si>
    <t>Товарищество с ограниченной ответственностью "МЕДИКЕР ПЛЮС"</t>
  </si>
  <si>
    <t>ТОО Медицинский центр Жалымбетов</t>
  </si>
  <si>
    <t>ТОО  Офтальмологическая клиника «КӨЗҚАРАС»</t>
  </si>
  <si>
    <t>НМУ "Детский санаторий "Солнечный"</t>
  </si>
  <si>
    <t>Товарищество с ограниченной ответственностью "Центр семейной медицины "Панацея""</t>
  </si>
  <si>
    <t>Товарищество с ограниченной ответственностью "Медицинский центр Help clinic"</t>
  </si>
  <si>
    <t>Учреждение "Лечебно-оздоровительный центр "Санитас"</t>
  </si>
  <si>
    <t>Товарищество с ограниченной ответственностью "Сымбат-Нұр"</t>
  </si>
  <si>
    <t>Товарищество с ограниченной ответственностью "Kuandyk-R corporation"</t>
  </si>
  <si>
    <t>Товарищество с ограниченной ответственностью "Клиника DL-ЭКО"</t>
  </si>
  <si>
    <t>Товарищество с ограниченной ответственностью "Мед Алатау"</t>
  </si>
  <si>
    <t>Товарищество с ограниченной ответственностью "Алинур и К"</t>
  </si>
  <si>
    <t>Товарищество с ограниченной ответственностью "CARDIO PLUS"</t>
  </si>
  <si>
    <t>Товарищество с ограниченной ответственностью "Вита Клиника"</t>
  </si>
  <si>
    <t>109</t>
  </si>
  <si>
    <t>Оказание высокоспециализированной медицинской помощи, за исключением направлений, финансируемых в рамках Единой национальной системы здравоохранения</t>
  </si>
  <si>
    <t>Оказание специализированной медицинской помощи, за исключением направлений, финансируемых в рамках Единой национальной системы здравоохранения</t>
  </si>
  <si>
    <t>Обеспечение населения медицинской помощью, за исключением направлений, финансируемых в рамках Единой национальной системы здравоохранения, и развитие инфраструктуры</t>
  </si>
  <si>
    <t>инновации</t>
  </si>
  <si>
    <t>зож</t>
  </si>
  <si>
    <t>кровь</t>
  </si>
  <si>
    <t>сан-я</t>
  </si>
  <si>
    <t xml:space="preserve">Исполнение оплаченных обязательств по бюджетным программам (подпрограммам) </t>
  </si>
  <si>
    <t>II. ЗАТРАТЫ</t>
  </si>
  <si>
    <t>Возмещение лизинговых платежей по медицинской технике, приобретенной на условиях финансового лизинга</t>
  </si>
  <si>
    <t>088</t>
  </si>
  <si>
    <t>Реализация мероприятий в области санитарно-эпидемиологического благополучия населения</t>
  </si>
  <si>
    <t>Обеспечение деятельности медицинских организаций Управления Делами Президента Республики Казахстан</t>
  </si>
  <si>
    <t>Оказание медицинской помощи отдельным категориям  граждан</t>
  </si>
  <si>
    <t>Капитальные расходы медицинских организаций Управления Делами Президента Республики Казахстан</t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</si>
  <si>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</si>
  <si>
    <t>За счет трансфертов из республиканского бюджета*</t>
  </si>
  <si>
    <t>За счет средств местного бюджета*</t>
  </si>
  <si>
    <t>Услуги по лечению военнослужащих, сотрудников правоохранительных органов и членов их семей и оказанию медицинской помощи пострадавшим от чрезвычайных ситуаций</t>
  </si>
  <si>
    <t>Повышение потенциала и внедрение высокотехнологичных методов диагностики и лечения заболеваний</t>
  </si>
  <si>
    <t>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</si>
  <si>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114</t>
  </si>
  <si>
    <t>113</t>
  </si>
  <si>
    <t>Целевые трансферты на развитие областным бюджетам, бюджетам городов Астаны и Алматы на строительство, реконструкцию объектов здравоохранения и областному бюджету Алматинской области, бюджету города Алматы для сейсмоусиления объектов здравоохранения</t>
  </si>
  <si>
    <t>ЭҚТӨЖ бойынша қызмет түрінің коды Код вида услуг по КПВЭД</t>
  </si>
  <si>
    <t>Есепті кезеңге, барлығы_x000D_
За отчетный период, всего</t>
  </si>
  <si>
    <t>соның ішінде қаражаттары есебінен_x000D_
в том числе за счет средств</t>
  </si>
  <si>
    <t>бюджет_x000D_
бюджета</t>
  </si>
  <si>
    <t>халық_x000D_
населения</t>
  </si>
  <si>
    <t>кәсіпорындар_x000D_
предприятий</t>
  </si>
  <si>
    <t>Барлық негізгі және қосалқы түрі бойынша көрсетілген қызметтердің көлемі</t>
  </si>
  <si>
    <t>Барлық негізгі қызмет түрлерімен көрсетілген қызметтер</t>
  </si>
  <si>
    <t>86+87+88</t>
  </si>
  <si>
    <t>Всего объем оказанных услуг по основному виду деятельности</t>
  </si>
  <si>
    <t>соның ішінде:</t>
  </si>
  <si>
    <t>Ауруханалардың қызметтері</t>
  </si>
  <si>
    <t>услуги хирургических отделений больниц</t>
  </si>
  <si>
    <t>ауруханалар мен перзентханалардың гинекологиялық бөлімшелерінің қызметтері</t>
  </si>
  <si>
    <t>услуги гинекологических отделений больниц и родильных домов</t>
  </si>
  <si>
    <t>сауықтыру орталықтарының қызметтері</t>
  </si>
  <si>
    <t>услуги центров реабилитации</t>
  </si>
  <si>
    <t>психиатриялық ауруханалардың қызметтері</t>
  </si>
  <si>
    <t>услуги психиатрических больниц</t>
  </si>
  <si>
    <t>ауруханалардың дәрігерлердің  бақылауымен ұсынылатын өзге де қызметтері</t>
  </si>
  <si>
    <t>услуги больниц, предоставляемые под контролем врачей прочие</t>
  </si>
  <si>
    <t>өзге де ауруханалардың қызметтері</t>
  </si>
  <si>
    <t>услуги прочих больниц</t>
  </si>
  <si>
    <t>Жалпы дәрігерлік тәжірибе саласындағы қызметтер</t>
  </si>
  <si>
    <t>Мамандырылған дәрігерлік тәжірибе саласындағы қызметтер</t>
  </si>
  <si>
    <t>Стоматология саласындағы қызметтер</t>
  </si>
  <si>
    <t>Адам денсаулығын қорғау байынша өзге де қызметтер</t>
  </si>
  <si>
    <t>Тұратын орынды қамтамасыз етумен әлеуметтік қызмет көрсету саласындағы көрсетілген қызметтердің көлемі, барлығы</t>
  </si>
  <si>
    <t>Тұруды қамтамасыз етумен науқастарды күту бойынша қызметтер</t>
  </si>
  <si>
    <t>Ақыл-ой немесе дене кемшіліктері, психикалық аурулар және наркологиялық ауытқулары бар адамдардың тұруымен байланысты қызметтер</t>
  </si>
  <si>
    <t>Қарттар мен мүгедектерге арналған тұратын орнымен байланысты қызметтер</t>
  </si>
  <si>
    <t>Тұрумен байланысты өзге де қызметтер</t>
  </si>
  <si>
    <t>Қарттар мен мүгедектерге арналған тұратын орнымен қамтамасыз етусіз әлеуметтік қызметтер</t>
  </si>
  <si>
    <t>Балаларға күндізгі қарау бойынша қызметтер</t>
  </si>
  <si>
    <t>Басқа топтамаларға кірмеген, тұратын орнымен қамтамасыз етусіз әлеуметтік қызметтер</t>
  </si>
  <si>
    <t>Всего объем оказанных услуг по вторичному виду деятельности</t>
  </si>
  <si>
    <t xml:space="preserve">Текстиль </t>
  </si>
  <si>
    <t xml:space="preserve">Одежда </t>
  </si>
  <si>
    <t>Машиналар мен жабдықтардан басқа дайын металл өнімдер</t>
  </si>
  <si>
    <t xml:space="preserve">Изделия металлические готовые, кроме машин и оборудования </t>
  </si>
  <si>
    <t xml:space="preserve">Электроэнергия, газ, пар и вода горячая </t>
  </si>
  <si>
    <t>Табиғи су; суды өңдеу және бөлу бойынша қызметтер</t>
  </si>
  <si>
    <t>Кәріз бойынша қызметтер; ағынды су</t>
  </si>
  <si>
    <t xml:space="preserve">Услуги по канализации; воды сточные </t>
  </si>
  <si>
    <t>Қалдықтардың құнарлылығын қалпына келтіру және қалдықтарды жою салалары бойынша өзге де қызметтер</t>
  </si>
  <si>
    <t>Мамандандырылған құрылыс жұмыстары</t>
  </si>
  <si>
    <t xml:space="preserve">Работы строительные специализированные </t>
  </si>
  <si>
    <t xml:space="preserve">Услуги по торговле оптовой, кроме торговли автомобилями и мотоциклами </t>
  </si>
  <si>
    <t>Автомобильдер мен мотоциклдерді қоспағанда, бөлшек сауда бойынша қызметтер</t>
  </si>
  <si>
    <t xml:space="preserve">Услуги по торговле розничной, за исключением автомобилями и мотоциклами </t>
  </si>
  <si>
    <t xml:space="preserve">Услуги по организации проживания </t>
  </si>
  <si>
    <t>Тамақ өнімдері мен сусындарды ұсыну бойынша қызметтер</t>
  </si>
  <si>
    <t xml:space="preserve">Услуги по предоставлению продуктов питания и напитков </t>
  </si>
  <si>
    <t xml:space="preserve">Услуги по изданию </t>
  </si>
  <si>
    <t xml:space="preserve">Услуги связи </t>
  </si>
  <si>
    <t xml:space="preserve">Услуги по трудоустройству </t>
  </si>
  <si>
    <t xml:space="preserve">Услуги туристических агентств, туроператоров и услуги по бронированию и сопутствующие им услуги </t>
  </si>
  <si>
    <t>Ғимараттарға және аумақтарға қызмет көрсету саласындағы қызмет</t>
  </si>
  <si>
    <t>Спорт қызметтері және демалысты ұйымдастыру бойынша қызметтер</t>
  </si>
  <si>
    <t xml:space="preserve">Услуги спортивные и услуги по организации отдыха </t>
  </si>
  <si>
    <t>Өзге де жеке қызметтер</t>
  </si>
  <si>
    <t xml:space="preserve">Услуги индивидуальные прочие </t>
  </si>
  <si>
    <t>по состоянию на 01.12.2016 года</t>
  </si>
  <si>
    <t>N</t>
  </si>
  <si>
    <t>Страховые премии, принятые по договорам страхования*</t>
  </si>
  <si>
    <t>Страховые премии, принятые по договорам перестрахования*</t>
  </si>
  <si>
    <t>Страховые премии, переданные на перестрахование</t>
  </si>
  <si>
    <r>
      <t>Чистая сумма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страховых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премий</t>
    </r>
  </si>
  <si>
    <r>
      <t>Изменение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резерва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незаработанной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премии</t>
    </r>
  </si>
  <si>
    <t>Изменение активов перестрахования в резерве незаработанной премии</t>
  </si>
  <si>
    <r>
      <t>Чистая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сумма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заработанных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страховых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премий</t>
    </r>
  </si>
  <si>
    <t>всего</t>
  </si>
  <si>
    <t>от резидента</t>
  </si>
  <si>
    <t>от нерезидента</t>
  </si>
  <si>
    <r>
      <t>от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резидента</t>
    </r>
  </si>
  <si>
    <r>
      <t>от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нерезидента</t>
    </r>
  </si>
  <si>
    <t>резиденту</t>
  </si>
  <si>
    <t>нерезиденту</t>
  </si>
  <si>
    <t>2,2,1</t>
  </si>
  <si>
    <t>договоры пенсионного аннуитета</t>
  </si>
  <si>
    <t>2,2,2</t>
  </si>
  <si>
    <t>договоры аннуитета</t>
  </si>
  <si>
    <t>2,2,3</t>
  </si>
  <si>
    <t>страхование имущества от ущерба, за исключением классов, указанных в строках 3.1-3.5 настоящей Формы</t>
  </si>
  <si>
    <t>страхование гражданско-правовой ответственности, за исключением классов, указанных в строках 3.7-3.9 настоящей Формы</t>
  </si>
  <si>
    <t>страхование убытков финансовых организаций, за исключением классов, указанных в строках 3.11-3.14 настоящей Формы</t>
  </si>
  <si>
    <t xml:space="preserve">*Страховые премии, принятые по договорам страхования (перестрахования) отражены за вычетом расходов свяязанных с расторжением договоров страхования (перестрахования).  </t>
  </si>
  <si>
    <t xml:space="preserve">Расходы по осуществлению страховых выплат </t>
  </si>
  <si>
    <t>Расходы по осуществлению страховых выплат по договорам, принятым на  перестрахование</t>
  </si>
  <si>
    <t>Количество заявленных претензий</t>
  </si>
  <si>
    <t>Количество страховых выплат</t>
  </si>
  <si>
    <t>Возмещение по регрессному требованию</t>
  </si>
  <si>
    <t>Возмещение по рискам, полученное по договорам перестрахования</t>
  </si>
  <si>
    <t>Расходы по урегулированию страховых  убытков</t>
  </si>
  <si>
    <t>в том числе возмещение, переданное перестраховщику по регрессу</t>
  </si>
  <si>
    <t>от резидентов</t>
  </si>
  <si>
    <t>от нерезидентов</t>
  </si>
  <si>
    <t>2. Ағымдағы табыстар</t>
  </si>
  <si>
    <t>Есепті кезеңде, барлығы_x000D_
За отчетный год, всего</t>
  </si>
  <si>
    <t>соның ішінде:_x000D_
в том числе:</t>
  </si>
  <si>
    <t>денсаулық сақтау және әлеуметтік қызметтер_x000D_
деятельность в области здраоохранения</t>
  </si>
  <si>
    <t>олардан_x000D_
из них</t>
  </si>
  <si>
    <t>тұратын орынмен қамтамасыз ете отырып әлеуметтік қызмет көрсету_x000D_
представление социальных услуг с обеспечение проживания</t>
  </si>
  <si>
    <t>тұратын орнымен қамтамасыз етусіз әлеуметтік қызметтер_x000D_
предоставление социальных услуг без обеспечения проживания</t>
  </si>
  <si>
    <t>ауруханалар_x000D_
больницы</t>
  </si>
  <si>
    <t>жалпы дәрігерлік тәжірибе_x000D_
общая врачебная практика</t>
  </si>
  <si>
    <t>арнайы дәрігерлік тәжірибе_x000D_
специальная врачебная практика</t>
  </si>
  <si>
    <t>стоматологиялық қызмет_x000D_
стоматологическая деятельность</t>
  </si>
  <si>
    <t>адамның денсаулығын сақтау бойынша басқа қызметтер_x000D_
прочая деятельность по охране здоровья человека</t>
  </si>
  <si>
    <t>- республикалық бюджеттен</t>
  </si>
  <si>
    <t>- из республиканского бюджета</t>
  </si>
  <si>
    <t>оның ішінде гранттар:</t>
  </si>
  <si>
    <t>из них гранты:</t>
  </si>
  <si>
    <t>-жергілікті бюджеттен</t>
  </si>
  <si>
    <t>- из местного бюджета</t>
  </si>
  <si>
    <t>-ерікті жарналар мен қайыр көрсету түсімдері</t>
  </si>
  <si>
    <t>- поступления от добровольных взносов и пожертвований</t>
  </si>
  <si>
    <t>оның ішінде: шетелден</t>
  </si>
  <si>
    <t>из них: из-за рубежа</t>
  </si>
  <si>
    <t>-пайыздар</t>
  </si>
  <si>
    <t>-проценты</t>
  </si>
  <si>
    <t>-дивиденттер</t>
  </si>
  <si>
    <t>-дивиденты</t>
  </si>
  <si>
    <t>Объем оказанных услуг в области здравоохранения и предоставления социальных услуг в РК</t>
  </si>
  <si>
    <t>Классификация НСЗ</t>
  </si>
  <si>
    <t>ОВП</t>
  </si>
  <si>
    <t>СВП</t>
  </si>
  <si>
    <t>Стоматология</t>
  </si>
  <si>
    <t>Прочие</t>
  </si>
  <si>
    <t>бюджет</t>
  </si>
  <si>
    <t>население</t>
  </si>
  <si>
    <t>предприятия</t>
  </si>
  <si>
    <t>Больницами</t>
  </si>
  <si>
    <t>б</t>
  </si>
  <si>
    <t>1.3.10</t>
  </si>
  <si>
    <t>1.1.3</t>
  </si>
  <si>
    <t>1.3.1</t>
  </si>
  <si>
    <t>1.3.3</t>
  </si>
  <si>
    <t>1.3.2</t>
  </si>
  <si>
    <t>Оказано соцуслуг с обеспечением проживания, всего</t>
  </si>
  <si>
    <t>Оказано соцуслуг без обеспечения проживания, всего</t>
  </si>
  <si>
    <t>Отнесение по категории поставщика (HP)</t>
  </si>
  <si>
    <t>в соответствии с наименованием услуг</t>
  </si>
  <si>
    <t>Расходы домохозяйств  на здравоохранение</t>
  </si>
  <si>
    <t>Категория расходов</t>
  </si>
  <si>
    <t>на 1 ДХ, тг</t>
  </si>
  <si>
    <t>всего, тг</t>
  </si>
  <si>
    <t>Средний размер домохозяйства, чел.</t>
  </si>
  <si>
    <t>Население РК, чел</t>
  </si>
  <si>
    <t xml:space="preserve">Объем розничной торговли по отдельным товарным группам                                                                                                                                           </t>
  </si>
  <si>
    <t>млн.тенге</t>
  </si>
  <si>
    <t xml:space="preserve">Всего,  в том числе </t>
  </si>
  <si>
    <t>Торговля продовольственными товарами, из них</t>
  </si>
  <si>
    <t>Мясо, в  том числе  мясо домашней птицы и мясные продукты (с учетом колбасных изделий)</t>
  </si>
  <si>
    <t xml:space="preserve">     в том числе:</t>
  </si>
  <si>
    <t xml:space="preserve">          мясо, в  том числе  мясо домашней птицы и мясные продукты </t>
  </si>
  <si>
    <t xml:space="preserve">          колбасные изделия</t>
  </si>
  <si>
    <t>Рыба, ракообразные и моллюски</t>
  </si>
  <si>
    <t>Молочные продукты и яйца</t>
  </si>
  <si>
    <t xml:space="preserve">Фрукты и овощи свежие </t>
  </si>
  <si>
    <t xml:space="preserve">     из них картофель свежий</t>
  </si>
  <si>
    <t>Сахар</t>
  </si>
  <si>
    <t>Шоколад, изделия кондитерские из шоколада и  сахара</t>
  </si>
  <si>
    <t>Изделия хлебобулочные</t>
  </si>
  <si>
    <t>Напитки, включая алкогольные</t>
  </si>
  <si>
    <t>водка и ликеро-водочные изделия, коньяк</t>
  </si>
  <si>
    <t>коньяк</t>
  </si>
  <si>
    <t>вино виноградное и плодовоягодное</t>
  </si>
  <si>
    <t xml:space="preserve">     из них шампанское</t>
  </si>
  <si>
    <t>пиво</t>
  </si>
  <si>
    <t>безалкогольные напитки</t>
  </si>
  <si>
    <t>Табачные изделия</t>
  </si>
  <si>
    <t>Торговля непродовольственными товарами, из них</t>
  </si>
  <si>
    <t>Фармацевтические товары</t>
  </si>
  <si>
    <t>Медицинские и ортопедические товары</t>
  </si>
  <si>
    <t>Косметические изделия и туалетные принадлежности</t>
  </si>
  <si>
    <t>Текстильные товары</t>
  </si>
  <si>
    <t>Обувь</t>
  </si>
  <si>
    <t>Изделия из кожи и дорожные принадлежности</t>
  </si>
  <si>
    <t>Посуда фаянсовая, изделия из
стекла, фарфора и керамики,
изделия ножевые и приборы,
оборудование и изделия
неэлектрические бытовые, не
включенные в другие группировки</t>
  </si>
  <si>
    <t>Осветительные приборы</t>
  </si>
  <si>
    <t>Портьеры, сетчатые занавеси и различные предметы домашнего обихода из текстильных материалов</t>
  </si>
  <si>
    <t>Электрические бытовые приборы</t>
  </si>
  <si>
    <t>Аудио- и видеоаппаратура</t>
  </si>
  <si>
    <t>Музыкальные и видео  записи</t>
  </si>
  <si>
    <t>Музыкальные инструменты и партитуры</t>
  </si>
  <si>
    <t>Скобяные товары</t>
  </si>
  <si>
    <t>Краски, лаки и эмали</t>
  </si>
  <si>
    <t>Стекло</t>
  </si>
  <si>
    <t>Санитарно-техническое оборудование</t>
  </si>
  <si>
    <t>Строительные материалы, не включенные в другие группировки</t>
  </si>
  <si>
    <t>Книги</t>
  </si>
  <si>
    <t>Газеты и журналы</t>
  </si>
  <si>
    <t>Канцелярские товары</t>
  </si>
  <si>
    <t>Компьютеры и программное обеспечение, не приспособленное
к индивидуальным требованиям заказчика</t>
  </si>
  <si>
    <t>Фотоаппаратура, оборудование и приборы оптические точные</t>
  </si>
  <si>
    <t>Оборудование электросвязи</t>
  </si>
  <si>
    <t>Часы и ювелирные изделия</t>
  </si>
  <si>
    <t>Спортивные товары, включая велосипеды</t>
  </si>
  <si>
    <t>Игры и игрушки</t>
  </si>
  <si>
    <t>Обои и покрытия напольные</t>
  </si>
  <si>
    <t xml:space="preserve"> -</t>
  </si>
  <si>
    <t>Чистящие средства</t>
  </si>
  <si>
    <t>Обои и покрытия напольные,  ковры и изделия ковровые</t>
  </si>
  <si>
    <t>Сувениры и изделия кустарного промысла и предметы культового и религиозного назначения</t>
  </si>
  <si>
    <t>Бытовое жидкое топливо, газ в баллонах, уголь, 
древесное топливо</t>
  </si>
  <si>
    <t>Новые пассажирские автомобили легковые</t>
  </si>
  <si>
    <t>Подержанные пассажирские автомобили</t>
  </si>
  <si>
    <t>Шины</t>
  </si>
  <si>
    <t>Прочие детали и принадлежности для автомобилей</t>
  </si>
  <si>
    <t>* до 2009 года данные пересчитаны по отдельным товарным позициям в соответствии с версией СНТВУТ 2009 года.</t>
  </si>
  <si>
    <t>ОРЗ</t>
  </si>
  <si>
    <t>ТРЗ</t>
  </si>
  <si>
    <t>Частные</t>
  </si>
  <si>
    <t>Гос. Расходы</t>
  </si>
  <si>
    <t>Сумма</t>
  </si>
  <si>
    <t>ВВП</t>
  </si>
  <si>
    <t xml:space="preserve">Гос. Расходы </t>
  </si>
  <si>
    <t>Показатели</t>
  </si>
  <si>
    <t>Частные расходы (в общем)</t>
  </si>
  <si>
    <t>Частные расходы населения</t>
  </si>
  <si>
    <t>Добровольные взносы (ДМС + взносы предприятий )</t>
  </si>
  <si>
    <t>Добровольные зарубежные трансферты</t>
  </si>
  <si>
    <t>Сумма (в тыс. тенге)</t>
  </si>
  <si>
    <t xml:space="preserve">% </t>
  </si>
  <si>
    <t>Программы по обнаружению заболеваний на ранних стадиях/скрининг</t>
  </si>
  <si>
    <t xml:space="preserve">Программы надзора над инфекционными и не инфекционными заболеваниями, травмами и воздействием на среду здоровья </t>
  </si>
  <si>
    <t>Sorry, the query is too large to fit into the Excel cell. You will not be able to update your table with the .Stat Populator.</t>
  </si>
  <si>
    <t>Dataset: Creditor Reporting System (CRS)</t>
  </si>
  <si>
    <t>Donor</t>
  </si>
  <si>
    <t>All Donors, Total</t>
  </si>
  <si>
    <t>Sector</t>
  </si>
  <si>
    <t>120: I.2. Health, Total</t>
  </si>
  <si>
    <t>Flow</t>
  </si>
  <si>
    <t>Official Development Assistance</t>
  </si>
  <si>
    <t>Channel</t>
  </si>
  <si>
    <t>All Channels</t>
  </si>
  <si>
    <t>Flow type</t>
  </si>
  <si>
    <t>Commitments</t>
  </si>
  <si>
    <t>Type of aid</t>
  </si>
  <si>
    <t>All Types, Total</t>
  </si>
  <si>
    <t>Amount type</t>
  </si>
  <si>
    <t>Constant Prices</t>
  </si>
  <si>
    <t>Unit</t>
  </si>
  <si>
    <t>US Dollar, Millions, 2015</t>
  </si>
  <si>
    <t>Year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</si>
  <si>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</si>
  <si>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</si>
  <si>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</si>
  <si>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</si>
  <si>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</si>
  <si>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</si>
  <si>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</si>
  <si>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</si>
  <si>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</si>
  <si>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</si>
  <si>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Recipient</t>
  </si>
  <si>
    <t>Developing Countries, Total</t>
  </si>
  <si>
    <t xml:space="preserve">  Europe, Total</t>
  </si>
  <si>
    <t xml:space="preserve">    Albania</t>
  </si>
  <si>
    <t xml:space="preserve">    Belarus</t>
  </si>
  <si>
    <t xml:space="preserve">    Bosnia and Herzegovina</t>
  </si>
  <si>
    <t xml:space="preserve">    Croatia</t>
  </si>
  <si>
    <t>..</t>
  </si>
  <si>
    <t xml:space="preserve">    Cyprus</t>
  </si>
  <si>
    <t xml:space="preserve">    Former Yugoslav Republic of Macedonia</t>
  </si>
  <si>
    <t xml:space="preserve">    Gibraltar</t>
  </si>
  <si>
    <t xml:space="preserve">    Kosovo</t>
  </si>
  <si>
    <t xml:space="preserve">    Malta</t>
  </si>
  <si>
    <t xml:space="preserve">    Moldova</t>
  </si>
  <si>
    <t xml:space="preserve">    Montenegro</t>
  </si>
  <si>
    <t xml:space="preserve">    Serbia</t>
  </si>
  <si>
    <t xml:space="preserve">    Slovenia</t>
  </si>
  <si>
    <t xml:space="preserve">    States Ex-Yugoslavia</t>
  </si>
  <si>
    <t xml:space="preserve">    Turkey</t>
  </si>
  <si>
    <t xml:space="preserve">    Ukraine</t>
  </si>
  <si>
    <t xml:space="preserve">    Europe, regional</t>
  </si>
  <si>
    <t xml:space="preserve">  Africa, Total</t>
  </si>
  <si>
    <t xml:space="preserve">    North of Sahara, Total</t>
  </si>
  <si>
    <t xml:space="preserve">      Algeria</t>
  </si>
  <si>
    <t xml:space="preserve">      Egypt</t>
  </si>
  <si>
    <t xml:space="preserve">      Libya</t>
  </si>
  <si>
    <t xml:space="preserve">      Morocco</t>
  </si>
  <si>
    <t xml:space="preserve">      Tunisia</t>
  </si>
  <si>
    <t xml:space="preserve">      North of Sahara, regional</t>
  </si>
  <si>
    <t xml:space="preserve">    South of Sahara, Total</t>
  </si>
  <si>
    <t xml:space="preserve">      Angola</t>
  </si>
  <si>
    <t xml:space="preserve">      Benin</t>
  </si>
  <si>
    <t xml:space="preserve">      Botswana</t>
  </si>
  <si>
    <t xml:space="preserve">      Burkina Faso</t>
  </si>
  <si>
    <t xml:space="preserve">      Burundi</t>
  </si>
  <si>
    <t xml:space="preserve">      Cabo Verde</t>
  </si>
  <si>
    <t xml:space="preserve">      Cameroon</t>
  </si>
  <si>
    <t xml:space="preserve">      Central African Republic</t>
  </si>
  <si>
    <t xml:space="preserve">      Chad</t>
  </si>
  <si>
    <t xml:space="preserve">      Comoros</t>
  </si>
  <si>
    <t xml:space="preserve">      Congo</t>
  </si>
  <si>
    <t xml:space="preserve">      Côte d'Ivoire</t>
  </si>
  <si>
    <t xml:space="preserve">      Democratic Republic of the Congo</t>
  </si>
  <si>
    <t xml:space="preserve">      Djibouti</t>
  </si>
  <si>
    <t xml:space="preserve">      Equatorial Guinea</t>
  </si>
  <si>
    <t xml:space="preserve">      Eritrea</t>
  </si>
  <si>
    <t xml:space="preserve">      Ethiopia</t>
  </si>
  <si>
    <t xml:space="preserve">      Gabon</t>
  </si>
  <si>
    <t xml:space="preserve">      Gambia</t>
  </si>
  <si>
    <t xml:space="preserve">      Ghana</t>
  </si>
  <si>
    <t xml:space="preserve">      Guinea</t>
  </si>
  <si>
    <t xml:space="preserve">      Guinea-Bissau</t>
  </si>
  <si>
    <t xml:space="preserve">      Kenya</t>
  </si>
  <si>
    <t xml:space="preserve">      Lesotho</t>
  </si>
  <si>
    <t xml:space="preserve">      Liberia</t>
  </si>
  <si>
    <t xml:space="preserve">      Madagascar</t>
  </si>
  <si>
    <t xml:space="preserve">      Malawi</t>
  </si>
  <si>
    <t xml:space="preserve">      Mali</t>
  </si>
  <si>
    <t xml:space="preserve">      Mauritania</t>
  </si>
  <si>
    <t xml:space="preserve">      Mauritius</t>
  </si>
  <si>
    <t xml:space="preserve">      Mayotte</t>
  </si>
  <si>
    <t xml:space="preserve">      Mozambique</t>
  </si>
  <si>
    <t xml:space="preserve">      Namibia</t>
  </si>
  <si>
    <t xml:space="preserve">      Niger</t>
  </si>
  <si>
    <t xml:space="preserve">      Nigeria</t>
  </si>
  <si>
    <t xml:space="preserve">      Rwanda</t>
  </si>
  <si>
    <t xml:space="preserve">      Saint Helena</t>
  </si>
  <si>
    <t xml:space="preserve">      Sao Tome and Principe</t>
  </si>
  <si>
    <t xml:space="preserve">      Senegal</t>
  </si>
  <si>
    <t xml:space="preserve">      Seychelles</t>
  </si>
  <si>
    <t xml:space="preserve">      Sierra Leone</t>
  </si>
  <si>
    <t xml:space="preserve">      Somalia</t>
  </si>
  <si>
    <t xml:space="preserve">      South Africa</t>
  </si>
  <si>
    <t xml:space="preserve">      South Sudan</t>
  </si>
  <si>
    <t xml:space="preserve">      Sudan</t>
  </si>
  <si>
    <t xml:space="preserve">      Swaziland</t>
  </si>
  <si>
    <t xml:space="preserve">      Tanzania</t>
  </si>
  <si>
    <t xml:space="preserve">      Togo</t>
  </si>
  <si>
    <t xml:space="preserve">      Uganda</t>
  </si>
  <si>
    <t xml:space="preserve">      Zambia</t>
  </si>
  <si>
    <t xml:space="preserve">      Zimbabwe</t>
  </si>
  <si>
    <t xml:space="preserve">      South of Sahara, regional</t>
  </si>
  <si>
    <t xml:space="preserve">    Africa, regional</t>
  </si>
  <si>
    <t xml:space="preserve">  America, Total</t>
  </si>
  <si>
    <t xml:space="preserve">    North &amp; Central America, Total</t>
  </si>
  <si>
    <t xml:space="preserve">      Anguilla</t>
  </si>
  <si>
    <t xml:space="preserve">      Antigua and Barbuda</t>
  </si>
  <si>
    <t xml:space="preserve">      Aruba</t>
  </si>
  <si>
    <t xml:space="preserve">      Bahamas</t>
  </si>
  <si>
    <t xml:space="preserve">      Barbados</t>
  </si>
  <si>
    <t xml:space="preserve">      Belize</t>
  </si>
  <si>
    <t xml:space="preserve">      Bermuda</t>
  </si>
  <si>
    <t xml:space="preserve">      British Virgin Islands</t>
  </si>
  <si>
    <t xml:space="preserve">      Cayman Islands</t>
  </si>
  <si>
    <t xml:space="preserve">      Costa Rica</t>
  </si>
  <si>
    <t xml:space="preserve">      Cuba</t>
  </si>
  <si>
    <t xml:space="preserve">      Dominica</t>
  </si>
  <si>
    <t xml:space="preserve">      Dominican Republic</t>
  </si>
  <si>
    <t xml:space="preserve">      El Salvador</t>
  </si>
  <si>
    <t xml:space="preserve">      Grenada</t>
  </si>
  <si>
    <t xml:space="preserve">      Guatemala</t>
  </si>
  <si>
    <t xml:space="preserve">      Haiti</t>
  </si>
  <si>
    <t xml:space="preserve">      Honduras</t>
  </si>
  <si>
    <t xml:space="preserve">      Jamaica</t>
  </si>
  <si>
    <t xml:space="preserve">      Mexico</t>
  </si>
  <si>
    <t xml:space="preserve">      Montserrat</t>
  </si>
  <si>
    <t xml:space="preserve">      Netherlands Antilles</t>
  </si>
  <si>
    <t xml:space="preserve">      Nicaragua</t>
  </si>
  <si>
    <t xml:space="preserve">      Panama</t>
  </si>
  <si>
    <t xml:space="preserve">      Saint Kitts and Nevis</t>
  </si>
  <si>
    <t xml:space="preserve">      Saint Lucia</t>
  </si>
  <si>
    <t xml:space="preserve">      Saint Vincent and the Grenadines</t>
  </si>
  <si>
    <t xml:space="preserve">      Trinidad and Tobago</t>
  </si>
  <si>
    <t xml:space="preserve">      Turks and Caicos Islands</t>
  </si>
  <si>
    <t xml:space="preserve">      West Indies, regional</t>
  </si>
  <si>
    <t xml:space="preserve">      North &amp; Central America, regional</t>
  </si>
  <si>
    <t xml:space="preserve">    South America, Total</t>
  </si>
  <si>
    <t xml:space="preserve">      Argentina</t>
  </si>
  <si>
    <t xml:space="preserve">      Bolivia</t>
  </si>
  <si>
    <t xml:space="preserve">      Brazil</t>
  </si>
  <si>
    <t xml:space="preserve">      Chile</t>
  </si>
  <si>
    <t xml:space="preserve">      Colombia</t>
  </si>
  <si>
    <t xml:space="preserve">      Ecuador</t>
  </si>
  <si>
    <t xml:space="preserve">      Guyana</t>
  </si>
  <si>
    <t xml:space="preserve">      Paraguay</t>
  </si>
  <si>
    <t xml:space="preserve">      Peru</t>
  </si>
  <si>
    <t xml:space="preserve">      Suriname</t>
  </si>
  <si>
    <t xml:space="preserve">      Uruguay</t>
  </si>
  <si>
    <t xml:space="preserve">      Venezuela</t>
  </si>
  <si>
    <t xml:space="preserve">      South America, regional</t>
  </si>
  <si>
    <t xml:space="preserve">    America, regional</t>
  </si>
  <si>
    <t xml:space="preserve">  Asia, Total</t>
  </si>
  <si>
    <t xml:space="preserve">    Far East Asia, Total</t>
  </si>
  <si>
    <t xml:space="preserve">      Brunei Darussalam</t>
  </si>
  <si>
    <t xml:space="preserve">      Cambodia</t>
  </si>
  <si>
    <t xml:space="preserve">      China (People's Republic of)</t>
  </si>
  <si>
    <t xml:space="preserve">      Democratic People's Republic of Korea</t>
  </si>
  <si>
    <t xml:space="preserve">      Hong Kong, China</t>
  </si>
  <si>
    <t xml:space="preserve">      Indonesia</t>
  </si>
  <si>
    <t xml:space="preserve">      Korea</t>
  </si>
  <si>
    <t xml:space="preserve">      Lao People's Democratic Republic</t>
  </si>
  <si>
    <t xml:space="preserve">      Macau, China</t>
  </si>
  <si>
    <t xml:space="preserve">      Malaysia</t>
  </si>
  <si>
    <t xml:space="preserve">      Mongolia</t>
  </si>
  <si>
    <t xml:space="preserve">      Philippines</t>
  </si>
  <si>
    <t xml:space="preserve">      Singapore</t>
  </si>
  <si>
    <t xml:space="preserve">      Chinese Taipei</t>
  </si>
  <si>
    <t xml:space="preserve">      Thailand</t>
  </si>
  <si>
    <t xml:space="preserve">      Timor-Leste</t>
  </si>
  <si>
    <t xml:space="preserve">      Viet Nam</t>
  </si>
  <si>
    <t xml:space="preserve">      Far East Asia, regional</t>
  </si>
  <si>
    <t xml:space="preserve">    South &amp; Central Asia, Total</t>
  </si>
  <si>
    <t xml:space="preserve">      Afghanistan</t>
  </si>
  <si>
    <t xml:space="preserve">      Armenia</t>
  </si>
  <si>
    <t xml:space="preserve">      Azerbaijan</t>
  </si>
  <si>
    <t xml:space="preserve">      Bangladesh</t>
  </si>
  <si>
    <t xml:space="preserve">      Bhutan</t>
  </si>
  <si>
    <t xml:space="preserve">      Georgia</t>
  </si>
  <si>
    <t xml:space="preserve">      India</t>
  </si>
  <si>
    <t xml:space="preserve">      Kazakhstan</t>
  </si>
  <si>
    <t xml:space="preserve">      Kyrgyzstan</t>
  </si>
  <si>
    <t xml:space="preserve">      Maldives</t>
  </si>
  <si>
    <t xml:space="preserve">      Myanmar</t>
  </si>
  <si>
    <t xml:space="preserve">      Nepal</t>
  </si>
  <si>
    <t xml:space="preserve">      Pakistan</t>
  </si>
  <si>
    <t xml:space="preserve">      Sri Lanka</t>
  </si>
  <si>
    <t xml:space="preserve">      Tajikistan</t>
  </si>
  <si>
    <t xml:space="preserve">      Turkmenistan</t>
  </si>
  <si>
    <t xml:space="preserve">      Uzbekistan</t>
  </si>
  <si>
    <t xml:space="preserve">      Central Asia, regional</t>
  </si>
  <si>
    <t xml:space="preserve">      South Asia, regional</t>
  </si>
  <si>
    <t xml:space="preserve">      South &amp; Central Asia, regional</t>
  </si>
  <si>
    <t xml:space="preserve">    Middle East, Total</t>
  </si>
  <si>
    <t xml:space="preserve">      Bahrain</t>
  </si>
  <si>
    <t xml:space="preserve">      Iran</t>
  </si>
  <si>
    <t xml:space="preserve">      Iraq</t>
  </si>
  <si>
    <t xml:space="preserve">      Israel</t>
  </si>
  <si>
    <t xml:space="preserve">      Jordan</t>
  </si>
  <si>
    <t xml:space="preserve">      Kuwait</t>
  </si>
  <si>
    <t xml:space="preserve">      Lebanon</t>
  </si>
  <si>
    <t xml:space="preserve">      Oman</t>
  </si>
  <si>
    <t xml:space="preserve">      Qatar</t>
  </si>
  <si>
    <t xml:space="preserve">      Saudi Arabia</t>
  </si>
  <si>
    <t xml:space="preserve">      Syrian Arab Republic</t>
  </si>
  <si>
    <t xml:space="preserve">      United Arab Emirates</t>
  </si>
  <si>
    <t xml:space="preserve">      West Bank and Gaza Strip</t>
  </si>
  <si>
    <t xml:space="preserve">      Yemen</t>
  </si>
  <si>
    <t xml:space="preserve">      Middle East, regional</t>
  </si>
  <si>
    <t xml:space="preserve">    Asia, regional</t>
  </si>
  <si>
    <t xml:space="preserve">  Oceania, Total</t>
  </si>
  <si>
    <t xml:space="preserve">    Cook Islands</t>
  </si>
  <si>
    <t xml:space="preserve">    Fiji</t>
  </si>
  <si>
    <t xml:space="preserve">    French Polynesia</t>
  </si>
  <si>
    <t xml:space="preserve">    Kiribati</t>
  </si>
  <si>
    <t xml:space="preserve">    Marshall Islands</t>
  </si>
  <si>
    <t xml:space="preserve">    Micronesia</t>
  </si>
  <si>
    <t xml:space="preserve">    Nauru</t>
  </si>
  <si>
    <t xml:space="preserve">    New Caledonia</t>
  </si>
  <si>
    <t xml:space="preserve">    Niue</t>
  </si>
  <si>
    <t xml:space="preserve">    Northern Mariana Islands</t>
  </si>
  <si>
    <t xml:space="preserve">    Palau</t>
  </si>
  <si>
    <t xml:space="preserve">    Papua New Guinea</t>
  </si>
  <si>
    <t xml:space="preserve">    Samoa</t>
  </si>
  <si>
    <t xml:space="preserve">    Solomon Islands</t>
  </si>
  <si>
    <t xml:space="preserve">    Tokelau</t>
  </si>
  <si>
    <t xml:space="preserve">    Tonga</t>
  </si>
  <si>
    <t xml:space="preserve">    Tuvalu</t>
  </si>
  <si>
    <t xml:space="preserve">    Vanuatu</t>
  </si>
  <si>
    <t xml:space="preserve">    Wallis and Futuna</t>
  </si>
  <si>
    <t xml:space="preserve">    Oceania, regional</t>
  </si>
  <si>
    <t xml:space="preserve">  Developing countries, unspecified</t>
  </si>
  <si>
    <t>Data extracted on 11 Jan 2018 06:32 UTC (GMT) from OECD.Stat</t>
  </si>
  <si>
    <t>Обеспечение функционирования информационных систем и информационно-техническое обеспечение государственного органа</t>
  </si>
  <si>
    <t>112</t>
  </si>
  <si>
    <t>Проведение мероприятий за счет средств на представительские затраты</t>
  </si>
  <si>
    <t>226</t>
  </si>
  <si>
    <t>Министерство здравоохранения Республики Казахстан</t>
  </si>
  <si>
    <t>061</t>
  </si>
  <si>
    <t>Проведение социологических, аналитических исследований и оказание консалтинговых услуг</t>
  </si>
  <si>
    <t>069</t>
  </si>
  <si>
    <t>Оказание стационарной и стационарозамещающей медицинской помощи субъектами здравоохранения по направлению специалистов первичной медико-санитарной помощи и медицинских организаций, за исключением оказываемой за счет средств республиканского бюджета</t>
  </si>
  <si>
    <t>Проведение мероприятий в рамках реализации Государственной программы развития здравоохранения Республики Казахстан «Саламатты Қазақстан» на 2011-2015 годы</t>
  </si>
  <si>
    <t>Оказание медицинской помощи онкологическим больным</t>
  </si>
  <si>
    <t>Оказание медицинской помощи населению субъектами здравоохранения районного значения и села и амбулаторно-поликлинической помощи</t>
  </si>
  <si>
    <t>Оказание медицинской помощи в рамках обязательного социального медицинского страхования и его сопровождение</t>
  </si>
  <si>
    <t>Услуги по учету и перечислению в Фонд социального медицинского страхования отчислений работодателей и взносов</t>
  </si>
  <si>
    <t>070</t>
  </si>
  <si>
    <t>Капитальные расходы государственных организаций здравоохранения, осуществляющих деятельность в области санитарно-эпидемиологического благополучия населения</t>
  </si>
  <si>
    <t>Сейсмоусиление объектов здравоохранения</t>
  </si>
  <si>
    <t>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</t>
  </si>
  <si>
    <t>Формирование государственной политики в области здравоохранения</t>
  </si>
  <si>
    <t>Обеспечение деятельности уполномоченного органа в области здравоохранения</t>
  </si>
  <si>
    <t>Поддержка реформирования системы здравоохранения</t>
  </si>
  <si>
    <t>Капитальные расходы Министерства здравоохранения Республики Казахстан</t>
  </si>
  <si>
    <t>Социальное медицинское страхование: повышение доступности, качества, экономической эффективности и финансовой защиты</t>
  </si>
  <si>
    <t>Строительство врачебных амбулаторий и фельдшерско-акушерских пунктов, расположенных в сельских населенных пунктах в рамках Программы развития продуктивной занятости и массового предпринимательства</t>
  </si>
  <si>
    <t>Капитальный ремонт сейсмоусиляемых объектов здравоохранения в городе Алматы</t>
  </si>
  <si>
    <t>Названия строк</t>
  </si>
  <si>
    <t>Общий итог</t>
  </si>
  <si>
    <t>HF</t>
  </si>
  <si>
    <t>Exp</t>
  </si>
  <si>
    <t>БП</t>
  </si>
  <si>
    <t>БПП</t>
  </si>
  <si>
    <t xml:space="preserve">План </t>
  </si>
  <si>
    <t xml:space="preserve">Факт </t>
  </si>
  <si>
    <t xml:space="preserve">ГУ "Казахский республиканский лепрозорий" </t>
  </si>
  <si>
    <t xml:space="preserve">ГУ "Республиканская психиатрическая больница специализированного типа с интенсивным наблюдением" </t>
  </si>
  <si>
    <t>РГП на ПХВ "Республиканский центр по профилактике и борьбе со СПИД"</t>
  </si>
  <si>
    <t>РГП на ПХВ "Республиканский центр санитарной авиации"</t>
  </si>
  <si>
    <t xml:space="preserve">РГП на ПХВ "Научно-производственный центр трансфузиологии" </t>
  </si>
  <si>
    <t>РГП на ПХВ "Республиканский центр крови"</t>
  </si>
  <si>
    <t>HC 1.1</t>
  </si>
  <si>
    <t>HF 1.1</t>
  </si>
  <si>
    <t>HC 6.4</t>
  </si>
  <si>
    <t>HC 6.1</t>
  </si>
  <si>
    <t>HP 6</t>
  </si>
  <si>
    <t>1.1.</t>
  </si>
  <si>
    <t>Расходы на здравоохранение - всего</t>
  </si>
  <si>
    <t>HC 1.3.9</t>
  </si>
  <si>
    <t>ГКП «Хромтауская центральная районная больница» на праве хозяйственного ведения ГУ «Управление здравоохранения Актюбинской области»</t>
  </si>
  <si>
    <t>Товарищество с ограниченной ответственностью "Офтальмологическая клиника "КӨЗҚАРАС"</t>
  </si>
  <si>
    <t>Государственное коммунальное предприятие "Центр семейной медицины" на праве хозяйственного ведения государственного учреждения Управления здравоохранения Актюбинской области</t>
  </si>
  <si>
    <t>Государственное коммунальное предприятие "Актюбинский медицинский центр" (Aktobe medical center) на праве хозяйственного ведения Государственного учреждения Управления Здравоохранения Актюбинской области</t>
  </si>
  <si>
    <t>Товарищество с ограниченной ответственностью "Достар Мед А" г.Каскелен</t>
  </si>
  <si>
    <t>Государственное коммунальное предприятие на праве хозяйственного ведения "Талдыкорганская городская поликлиника № 2"  государственного учреждения "Управление здравоохранения Алматинской области"</t>
  </si>
  <si>
    <t>Учреждение "Каскеленский платный медицинский центр"</t>
  </si>
  <si>
    <t>Индивидуальный предприниматель "Медицинский центр Құрақты"</t>
  </si>
  <si>
    <t>Государственное коммунальное предприятие на праве хозяйственного ведения "Алматинский онкологический центр" Управления здравоохранения города Алматы</t>
  </si>
  <si>
    <t>Товарищество с ограниченной ответственностью "Центральная семейная поликлиника города Алматы"</t>
  </si>
  <si>
    <t>Государственное коммунальное предприятие "Центральная городская клиническая больница" на праве хозяйственного ведения Управления здравоохранения города Алматы</t>
  </si>
  <si>
    <t>Республиканское государственное предприятие на праве хозяйственного ведения "Научно -исследовательский институт кардиологии и внутренних болезней" Министерства здравоохранения Республики Казахстан</t>
  </si>
  <si>
    <t>Республиканское государственное предприятие на праве хозяйственного ведения "Казахский национальный медицинский университет им. С.Д. Асфендиярова" Министерства здравоохранения Республики Казахстан</t>
  </si>
  <si>
    <t>Акционерное общество "Центральная клиническая больница"</t>
  </si>
  <si>
    <t>Республиканское государственное предприятие на праве хозяйственного ведения "Национальный научный центр фтизиопульмонологии Республики Казахстан" Министерство здравоохранения  Республики Казахстан</t>
  </si>
  <si>
    <t>Филиал Акционерное общество "Лечебно-оздоровительный комплекс"Ок-Жетпес""Алматы"</t>
  </si>
  <si>
    <t>Товарищество с ограниченной ответственностью "Клиника Рахат"</t>
  </si>
  <si>
    <t>Государственное коммунальное предприятие на праве хозяйственного ведения "Городская поликлиника №28" Управления здравоохранения города Алматы</t>
  </si>
  <si>
    <t>Товарищество с ограниченной ответственностью "Клиника Доктора Раисовой" медицинский центр "РАДА"</t>
  </si>
  <si>
    <t>Товарищество с ограниченной ответственностью "Макиза"</t>
  </si>
  <si>
    <t>Товарищество с ограниченной ответственностью "TURMAH"</t>
  </si>
  <si>
    <t>Товарищество с ограниченной ответственностью "МК Зейн Алматы"</t>
  </si>
  <si>
    <t>Товарищество с ограниченной ответственностью "Поликлиника "СУН-АР МЕД II"</t>
  </si>
  <si>
    <t>Республиканское государственное предприятие на праве хозяйственного ведения "Республиканский научно-практический центр психического здоровья" Министерства здравоохранения Республики Казахстан</t>
  </si>
  <si>
    <t>Государственное коммунальное предприятие на праве хозяйственного ведения «Онкологический центр» акимата города Астаны</t>
  </si>
  <si>
    <t>Товарищество с ограниченной ответственностью "Центральная дорожная больница города Астаны"</t>
  </si>
  <si>
    <t>Товарищество с ограниченной ответсвенностью "Sana Vita clinic"</t>
  </si>
  <si>
    <t>Коммунальное государственное предприятие на праве хозяйственного ведения "Атырауский областной перинатальный центр" Управления здравоохранения Атырауской области"</t>
  </si>
  <si>
    <t>Коммунальное государственное предприятие на праве хозяйственного ведения "Атырауская областная больница №2" Управления здравоохранения Атырауской области</t>
  </si>
  <si>
    <t>Товарищества с ограниченной ответственностью "Nefro Care"</t>
  </si>
  <si>
    <t>Товарищество с ограниченной ответственностью "Актобе Транзит Экспедишн"</t>
  </si>
  <si>
    <t>Товарищество с ограниченной ответственностью "Вита-1" (г.Усть-Каменогорск)</t>
  </si>
  <si>
    <t>Коммунальное государственное предприятие на праве хозяйственного ведения "Поликлиника №1 города Усть-Каменогорска" управления здравоохранения Восточно-Казахстанской области</t>
  </si>
  <si>
    <t>Товарищество с ограниченной ответственностью "Врачебная амбулатория Денсаулық"</t>
  </si>
  <si>
    <t>Филиал "Гематологическое отделение Восточно-Казахстанской области" Товарищества с ограниченной ответственостью "Центр гематологии"</t>
  </si>
  <si>
    <t>Товарищество с ограниченной ответственностью "Медицинский центр "Өмір"</t>
  </si>
  <si>
    <t>Товарищество с ограниченной ответственностью "Taraz resort and spa"</t>
  </si>
  <si>
    <t>HC 1.3.1</t>
  </si>
  <si>
    <t>Расходы на медицинскую помощь на уровне ПМСП в рамках ГОБМП за 2017 год</t>
  </si>
  <si>
    <t>Регионы</t>
  </si>
  <si>
    <t>Уточненный бюджет на 2017 год</t>
  </si>
  <si>
    <t>Расходы на ПМСП</t>
  </si>
  <si>
    <t>стационар села</t>
  </si>
  <si>
    <t>КДУ вне КПН</t>
  </si>
  <si>
    <t xml:space="preserve">Всего </t>
  </si>
  <si>
    <t>Акмолинская</t>
  </si>
  <si>
    <t>Актюбинская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</si>
  <si>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</si>
  <si>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</si>
  <si>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</si>
  <si>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</si>
  <si>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</si>
  <si>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</si>
  <si>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</si>
  <si>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</si>
  <si>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</si>
  <si>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</si>
  <si>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</si>
  <si>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</si>
  <si>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г.Астана</t>
  </si>
  <si>
    <t>HC 4.3</t>
  </si>
  <si>
    <t>HC 6.5</t>
  </si>
  <si>
    <t>HC 5.1</t>
  </si>
  <si>
    <t>HC 6.2</t>
  </si>
  <si>
    <t>HC 6.3</t>
  </si>
  <si>
    <t>Капитальные расходы</t>
  </si>
  <si>
    <t>HC 7.1</t>
  </si>
  <si>
    <t>HC 0</t>
  </si>
  <si>
    <t>HC 7.2</t>
  </si>
  <si>
    <t>Не входит в ССЗ</t>
  </si>
  <si>
    <t>HP 7.1</t>
  </si>
  <si>
    <t>HC 2.1</t>
  </si>
  <si>
    <t>Название</t>
  </si>
  <si>
    <t>О</t>
  </si>
  <si>
    <t>Сумма по полю Exp</t>
  </si>
  <si>
    <t>(Все)</t>
  </si>
  <si>
    <t>Названия столбцов</t>
  </si>
  <si>
    <t>Гос расходы</t>
  </si>
  <si>
    <t>Филиал Товарищество с ограниченной отвественностью "Научно-клинический центр кардиохирургии и трансплантологии" поликлиника "ZHANUYA"</t>
  </si>
  <si>
    <t>Государственное коммунальное предприятие на праве хозяйственного ведения "Областной онкологический диспансер" управления здравоохранения акимата Западно-Казахстанской области</t>
  </si>
  <si>
    <t>Товарищество с ограниченной ответственностью "Медицинский центр "ИНТЕРТИЧ" города Уральск"</t>
  </si>
  <si>
    <t>Товарищество с ограниченной ответственностью "СВА ИНЕРТИЧ"</t>
  </si>
  <si>
    <t>Государственное комvунальное предприятие на праве хозяйственного ведения "Городская многопрофильная больница" управления здравоохранения акимата Западно-Казахстанской</t>
  </si>
  <si>
    <t>Товарищество с ограниченной ответственностью "Медикер Аксай"</t>
  </si>
  <si>
    <t xml:space="preserve">КДУ </t>
  </si>
  <si>
    <t xml:space="preserve">Денсаулық сақтау мен әлеуметтік қызмет көрсету саласында көрсетілген қызметтердің көлемі </t>
  </si>
  <si>
    <t>Объем оказанных услуг в области здравоохранения и предоставления социальных услуг</t>
  </si>
  <si>
    <t>87.90.1</t>
  </si>
  <si>
    <t>Тұратын орынды қамтамасыз етусіз әлеуметтік қызмет көрсету саласындағы көрсетілген қызметтердің көлемі, барлығы</t>
  </si>
  <si>
    <t>88.10.1</t>
  </si>
  <si>
    <t xml:space="preserve">Тамақ өнімдері </t>
  </si>
  <si>
    <t>Продукты пищевые</t>
  </si>
  <si>
    <t>Қағаз және қағаз бұйымдары</t>
  </si>
  <si>
    <t>Бумага и изделия бумажные</t>
  </si>
  <si>
    <t>Басып шығару және жаңғырту бойынша қызметтер</t>
  </si>
  <si>
    <t>Услуги по печатанию и воспроизведению</t>
  </si>
  <si>
    <t xml:space="preserve">Продукты фармацевтические и препараты фармацевтические основные </t>
  </si>
  <si>
    <t>Өзге де дайын бұйымдар</t>
  </si>
  <si>
    <t xml:space="preserve">Изделия готовые прочие </t>
  </si>
  <si>
    <t xml:space="preserve">Вода природная; услуги по обработке и распределению воды </t>
  </si>
  <si>
    <t>Қалдықтарды жинау, өңдеу және жою бойынша қызметтер; қайталама шикізатты алу бойынша қызметтер</t>
  </si>
  <si>
    <t xml:space="preserve">Услуги по сбору, обработке и удалению отходов; услуги по получению вторичного сырья </t>
  </si>
  <si>
    <t xml:space="preserve">Услуги по рекультивации и  услуги в области удаления отходов прочие </t>
  </si>
  <si>
    <t>Құрлық көлігінің қызметтері және құбырлармен тасымалдау</t>
  </si>
  <si>
    <t>Услуги сухопутного транспорта и транспортирование по трубопроводам</t>
  </si>
  <si>
    <t>Сақтау бойынша қызметтер және қосалқы көлік қызметтері</t>
  </si>
  <si>
    <t xml:space="preserve">Услуги по хранению и услуги транспортные вспомогательные </t>
  </si>
  <si>
    <t>Баспа қызметтері</t>
  </si>
  <si>
    <t>Байланыс қызметтері</t>
  </si>
  <si>
    <t>Жылжымайтын мүлікпен байланысты қызметтер</t>
  </si>
  <si>
    <t xml:space="preserve">Услуги, связанные с имуществом недвижимым </t>
  </si>
  <si>
    <t>Жарнама және нарықты зерттеу саласындағы қызметтер</t>
  </si>
  <si>
    <t>Услуги в области рекламы и изучения рынка</t>
  </si>
  <si>
    <t>Кәсіби, ғылыми және техникалық өзге де қызметтер</t>
  </si>
  <si>
    <t xml:space="preserve">Услуги профессиональные, научные и технические прочие </t>
  </si>
  <si>
    <t>Жалға беру бойынша қызметтер</t>
  </si>
  <si>
    <t xml:space="preserve">Услуги  по аренде </t>
  </si>
  <si>
    <t>Туристік агенттіктердің, туроператорлардың қызметтер және брондау бойынша қызметтер мен оларға ілеспе қызметтер</t>
  </si>
  <si>
    <t>Тергеу жүргізу және қауіпсіздікті қамтамасыз ету бойынша қызметтер</t>
  </si>
  <si>
    <t xml:space="preserve">Услуги по проведению расследований и обеспечению безопасности </t>
  </si>
  <si>
    <t xml:space="preserve">Услуги в области обслуживания зданий и территорий </t>
  </si>
  <si>
    <t>Кеңселік әкімшілік, кеңселік қосалқы және өзге де қызметтер</t>
  </si>
  <si>
    <t xml:space="preserve">Услуги офисные административные, офисные вспомогательные и прочие </t>
  </si>
  <si>
    <t>Білім беру саласындағы қызметтер</t>
  </si>
  <si>
    <t xml:space="preserve">Услуги в области образования </t>
  </si>
  <si>
    <t>HC 1.3.3</t>
  </si>
  <si>
    <t>HC 1.3.2</t>
  </si>
  <si>
    <t>по состоянию на 01.01.2018 года</t>
  </si>
  <si>
    <t>2.2.1</t>
  </si>
  <si>
    <t>2.2.2</t>
  </si>
  <si>
    <t>2.2.3</t>
  </si>
  <si>
    <t>по состоянию на 01.01.2018 года**</t>
  </si>
  <si>
    <t>№</t>
  </si>
  <si>
    <r>
      <t>Чистая сумма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страховых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премий</t>
    </r>
  </si>
  <si>
    <r>
      <t>Изменение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резерва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незаработанной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премии</t>
    </r>
  </si>
  <si>
    <r>
      <t>Чистая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сумма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заработанных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страховых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премий</t>
    </r>
  </si>
  <si>
    <r>
      <t>от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резидента</t>
    </r>
  </si>
  <si>
    <r>
      <t>от</t>
    </r>
    <r>
      <rPr>
        <b/>
        <sz val="12"/>
        <rFont val="Cambria"/>
        <family val="1"/>
        <charset val="204"/>
      </rPr>
      <t xml:space="preserve"> </t>
    </r>
    <r>
      <rPr>
        <b/>
        <sz val="12"/>
        <color indexed="8"/>
        <rFont val="Cambria"/>
        <family val="1"/>
        <charset val="204"/>
      </rPr>
      <t>нерезидента</t>
    </r>
  </si>
  <si>
    <t xml:space="preserve">* Страховые премии, принятые по договорам страхования (перестрахования) отражены за вычетом расходов связанных с расторжением договоров страхования (перестрахования).  </t>
  </si>
  <si>
    <t xml:space="preserve">**Сводный отчет переформирован в связи с внесением корректировок в отчетность по состоянию на 01.01.18г. отдельными страховыми (перестраховочными) организациями. </t>
  </si>
  <si>
    <t>Отчет об исполнении республиканского бюджета</t>
  </si>
  <si>
    <t xml:space="preserve">на 1 января 2018 годa  </t>
  </si>
  <si>
    <t>110</t>
  </si>
  <si>
    <t>Целевые текущие трансферты областным бюджетам, бюджетам городов Астаны и Алматы на оказание гарантированного объема бесплатной медицинской помощи на местном уровне</t>
  </si>
  <si>
    <t>Целевые текущие трансферты областным бюджетам, бюджетам городов Астаны и Алматы на пропаганду здорового образа жизни</t>
  </si>
  <si>
    <t>Целевые текущие трансферты областным бюджетам, бюджетам городов Астаны и Алматы на закуп лекарственных средств, вакцин и других иммунобиологических препаратов, а также специализированных продуктов детского и лечебного питания на амбулаторном уровне</t>
  </si>
  <si>
    <t>Целевые текущие трансферты бюджету города Алматы на проведение капитального ремонта сейсмоусиляемых объектов здравоохранения</t>
  </si>
  <si>
    <t>HF 4.2</t>
  </si>
  <si>
    <t>HP 1.1</t>
  </si>
  <si>
    <t>HP 3.1</t>
  </si>
  <si>
    <t>HP 7.2</t>
  </si>
  <si>
    <t>HP 5.1</t>
  </si>
  <si>
    <t>HP 3.4</t>
  </si>
  <si>
    <t>HP 4.1</t>
  </si>
  <si>
    <t>HP 0</t>
  </si>
  <si>
    <t>Товарищество с ограниченной ответственностью "Карагандинская железнодорожная больница"</t>
  </si>
  <si>
    <t>Товарищество с ограниченной ответственностью "Офтальмологическая клиника Ten SV"</t>
  </si>
  <si>
    <t>Товарищество с ограниченной ответственностью "Ависта.kz"</t>
  </si>
  <si>
    <t>Товарищество с ограниченной ответственностью "Нейрореабилитационный центр "Луч"</t>
  </si>
  <si>
    <t>КОММУНАЛЬНОЕ ГОСУДАРСТВЕННОЕ ПРЕДПРИЯТИЕ  "Карабалыкская центральная районная больница" Управления здравоохранения акимата Костанайской области</t>
  </si>
  <si>
    <t>ГОСУДАРСТВЕННОЕ КОММУНАЛЬНОЕ ПРЕДПРИЯТИЕ на праве хозяйственного ведения "Аулиекольская центральная районная больница" Управления здравоохранения акимата Костанайской области</t>
  </si>
  <si>
    <t>Товарищество с ограниченной ответственностью "BB DIACARE KAZAKHSTAN" (БиБи ДИАКЕЙР КАЗАХСТАН)</t>
  </si>
  <si>
    <t>Товарищество с ограниченной ответственностью "Стомед групп"</t>
  </si>
  <si>
    <t>Товарищество с ограниченной ответственностью "Центр Амбулаторного Гемодиализа"</t>
  </si>
  <si>
    <t>Товарищество с ограниченной ответственностью "«RenDial»"</t>
  </si>
  <si>
    <t>КГП на ПХВ "Областная детская больница" управления здравоохранения Кызылординской области</t>
  </si>
  <si>
    <t>ТОО "Офтальмологический центр Шырак"</t>
  </si>
  <si>
    <t>Товарищество с ограниченной ответственностью Многопрофильная клиника "Sofie Medgroupe"</t>
  </si>
  <si>
    <t>Товарищество с ограниченной ответственностью "Медицинская клиника "Сенім""</t>
  </si>
  <si>
    <t>Товарищество с ограниченной ответственностью "ФИРМА ЧА-КУР"</t>
  </si>
  <si>
    <t>Товарищество с ограниченной ответственностью "Медицинский центр кардиологии и внутренних болезней"ARCHIMED"</t>
  </si>
  <si>
    <t>Производственный кооператив "Дисконт"</t>
  </si>
  <si>
    <t>Товарищество с ограниченной ответственностью "Viamedis Pavlodar"</t>
  </si>
  <si>
    <t>Товарищество с ограниченной ответственностью "МЦ "BASS и K"</t>
  </si>
  <si>
    <t>Товарищество с ограниченной ответственностью "MED-C"</t>
  </si>
  <si>
    <t>Товарищество с ограниченной ответственностью "МедПроект-ПВ"</t>
  </si>
  <si>
    <t>Товарищество с ограниченной ответственностью "РАХИМ-А"</t>
  </si>
  <si>
    <t>Товарищество с ограниченной ответственностью "МиТ-ФАРМ +"</t>
  </si>
  <si>
    <t>Товарищество с ограниченной ответственностью "Глазная Клиника Ретина Норма"</t>
  </si>
  <si>
    <t>Всего запасов по Коммунальное государственное предприятие на праве хозяйственного ведения "Павлодарский областной онкологический диспансер" управления здравоохранения Павлодарской области, акимата  Павлодарской области</t>
  </si>
  <si>
    <t>ГККП "Шымкентская городская центральная поликлиника" УЗ ЮКО</t>
  </si>
  <si>
    <t>ГККП "Сайрамская районная больница "Карабулак" управления здравоохранения акимата Южно-Казахстанской области</t>
  </si>
  <si>
    <t>Государственное коммунальное казенное предприятие "Толебийская районная больница" управления здравоохранения Южно-Казахстанской области</t>
  </si>
  <si>
    <t>Государственное коммунальное казенное предприятие "Байдибекская центральная районная больница" управления здравоохранения Южно-Казахстанской области</t>
  </si>
  <si>
    <t>Государственное коммунальное казенное предприятие "Мактааральская районная больница "Мырзакент" управления здравоохранения Южно-Казахстанской области</t>
  </si>
  <si>
    <t>Представительство ТОО "Мод и компания" г. Шымкент</t>
  </si>
  <si>
    <t>ЮКФ РГКП НЦГТиПЗ МЗРК</t>
  </si>
  <si>
    <t>Филиал акционерного общества "Казахский ордена "Знак Почета" научно-исследовательский институт глазных болезней в городе Шымкент"</t>
  </si>
  <si>
    <t>Государственное коммунальное предприятие на праве хозяйственного ведения "Шымкентская городская многопрофильная больница" управления здравоохранения Южно-Казахстанской области</t>
  </si>
  <si>
    <t>Товарищество с ограниченной ответственностью "Клиника Нұр-Сая"</t>
  </si>
  <si>
    <t>Товарищество с ограниченной ответственностью "Шымкентская железнодорожная больница"</t>
  </si>
  <si>
    <t>642 МО</t>
  </si>
  <si>
    <t>HP 1.3</t>
  </si>
  <si>
    <t>HC 6</t>
  </si>
  <si>
    <t>HP 3.3</t>
  </si>
  <si>
    <t>HP 3.2</t>
  </si>
  <si>
    <t>Стом</t>
  </si>
  <si>
    <t xml:space="preserve">  </t>
  </si>
  <si>
    <t xml:space="preserve">Исполнение  оплаченных обязательств по бюджетным программам (подпрограммам) </t>
  </si>
  <si>
    <t>Капитальные расходы подведомственных государственных учреждений</t>
  </si>
  <si>
    <t>003</t>
  </si>
  <si>
    <t>За счет софинансирования гранта из республиканского бюджета</t>
  </si>
  <si>
    <t>За счет гранта</t>
  </si>
  <si>
    <t>Канцелярия Премьер-Министра Республики Казахстан</t>
  </si>
  <si>
    <t>Создание информационных систем</t>
  </si>
  <si>
    <t>120</t>
  </si>
  <si>
    <t>Аппарат акима области</t>
  </si>
  <si>
    <t>Капитальные расходы подведомственных государственных учреждений и организаций</t>
  </si>
  <si>
    <t>Проведение мероприятий за счет резерва местного исполнительного органа на неотложные затраты</t>
  </si>
  <si>
    <t>032</t>
  </si>
  <si>
    <t>637</t>
  </si>
  <si>
    <t>Конституционный Совет Республики Казахстан</t>
  </si>
  <si>
    <t>693</t>
  </si>
  <si>
    <t>Управление материально-технического обеспечения</t>
  </si>
  <si>
    <t>Проведение мероприятий за счет резерва Правительства Республики Казахстан на неотложные затраты</t>
  </si>
  <si>
    <t>217</t>
  </si>
  <si>
    <t>Министерство финансов Республики Казахстан</t>
  </si>
  <si>
    <t>072</t>
  </si>
  <si>
    <t>091</t>
  </si>
  <si>
    <t>094</t>
  </si>
  <si>
    <t>242</t>
  </si>
  <si>
    <t>Министерство по инвестициям и развитию Республики Казахстан</t>
  </si>
  <si>
    <t>За счет средств республиканского бюджета</t>
  </si>
  <si>
    <t>222</t>
  </si>
  <si>
    <t>257</t>
  </si>
  <si>
    <t>Управление финансов области</t>
  </si>
  <si>
    <t>274</t>
  </si>
  <si>
    <t>Управление государственных активов и закупок</t>
  </si>
  <si>
    <t>356</t>
  </si>
  <si>
    <t>Управление финансов города республиканского значения, столицы</t>
  </si>
  <si>
    <t>452</t>
  </si>
  <si>
    <t>Отдел финансов района (города областного значения)</t>
  </si>
  <si>
    <t>459</t>
  </si>
  <si>
    <t>Отдел экономики и финансов района (города областного значения)</t>
  </si>
  <si>
    <t>461</t>
  </si>
  <si>
    <t>Отдел экономики, финансов и предпринимательства района (города областного значения)</t>
  </si>
  <si>
    <t>204</t>
  </si>
  <si>
    <t>Министерство иностранных дел Республики Казахстан</t>
  </si>
  <si>
    <t>017</t>
  </si>
  <si>
    <t>212</t>
  </si>
  <si>
    <t>Министерство сельского хозяйства Республики Казахстан</t>
  </si>
  <si>
    <t>057</t>
  </si>
  <si>
    <t>096</t>
  </si>
  <si>
    <t>131</t>
  </si>
  <si>
    <t>213</t>
  </si>
  <si>
    <t>Министерство труда и социальной защиты населения Республики Казахстан</t>
  </si>
  <si>
    <t>240</t>
  </si>
  <si>
    <t>Министерство культуры и спорта Республики Казахстан</t>
  </si>
  <si>
    <t>241</t>
  </si>
  <si>
    <t>Министерство энергетики Республики Казахстан</t>
  </si>
  <si>
    <t>247</t>
  </si>
  <si>
    <t>Министерство оборонной и аэрокосмической промышленности Республики Казахстан</t>
  </si>
  <si>
    <t>081</t>
  </si>
  <si>
    <t>258</t>
  </si>
  <si>
    <t>Управление экономики и бюджетного планирования области</t>
  </si>
  <si>
    <t>299</t>
  </si>
  <si>
    <t>Управление экономики и финансов области</t>
  </si>
  <si>
    <t>357</t>
  </si>
  <si>
    <t>Управление экономики и бюджетного планирования города республиканского значения, столицы</t>
  </si>
  <si>
    <t>453</t>
  </si>
  <si>
    <t>Отдел экономики и бюджетного планирования района (города областного значения)</t>
  </si>
  <si>
    <t>727</t>
  </si>
  <si>
    <t>Управление экономики области</t>
  </si>
  <si>
    <t>6</t>
  </si>
  <si>
    <t>623</t>
  </si>
  <si>
    <t>Агентство Республики Казахстан по делам государственной службы и противодействию коррупции</t>
  </si>
  <si>
    <t>012</t>
  </si>
  <si>
    <t>067</t>
  </si>
  <si>
    <t>Обеспечение функционирования информационных систем и информационно-техническое обеспечение государственных органов</t>
  </si>
  <si>
    <t>246</t>
  </si>
  <si>
    <t>Министерство по делам религий и гражданского общества Республики Казахстан</t>
  </si>
  <si>
    <t>263</t>
  </si>
  <si>
    <t>Управление внутренней политики области</t>
  </si>
  <si>
    <t>265</t>
  </si>
  <si>
    <t>Управление предпринимательства и промышленности области</t>
  </si>
  <si>
    <t>289</t>
  </si>
  <si>
    <t>Управление предпринимательства и туризма области</t>
  </si>
  <si>
    <t>364</t>
  </si>
  <si>
    <t>Управление предпринимательства и промышленности города республиканского значения, столицы</t>
  </si>
  <si>
    <t>За счет внутренних займов</t>
  </si>
  <si>
    <t>454</t>
  </si>
  <si>
    <t>Отдел предпринимательства и сельского хозяйства района (города областного значения)</t>
  </si>
  <si>
    <t>458</t>
  </si>
  <si>
    <t>Отдел жилищно-коммунального хозяйства, пассажирского транспорта и автомобильных дорог района (города областного значения)</t>
  </si>
  <si>
    <t>466</t>
  </si>
  <si>
    <t>Отдел архитектуры, градостроительства и строительства района (города областного значения)</t>
  </si>
  <si>
    <t>040</t>
  </si>
  <si>
    <t>467</t>
  </si>
  <si>
    <t>Отдел строительства района (города областного значения)</t>
  </si>
  <si>
    <t>471</t>
  </si>
  <si>
    <t>Отдел образования, физической культуры и спорта района (города областного значения)</t>
  </si>
  <si>
    <t>472</t>
  </si>
  <si>
    <t>Отдел строительства, архитектуры и градостроительства района (города областного значения)</t>
  </si>
  <si>
    <t>475</t>
  </si>
  <si>
    <t>Отдел предпринимательства, сельского хозяйства и ветеринарии района (города областного значения)</t>
  </si>
  <si>
    <t>482</t>
  </si>
  <si>
    <t>Отдел предпринимательства и туризма района (города областного значения)</t>
  </si>
  <si>
    <t>483</t>
  </si>
  <si>
    <t>Отдел жилищно-коммунального хозяйства, пассажирского транспорта, автомобильных дорог, строительства и жилищной инспекции района (города областного значения)</t>
  </si>
  <si>
    <t>486</t>
  </si>
  <si>
    <t>Отдел земельных отношений, архитектуры и градостроительства района (города областного значения)</t>
  </si>
  <si>
    <t>490</t>
  </si>
  <si>
    <t>Отдел коммунального хозяйства, пассажирского транспорта и автомобильных дорог района (города областного значения)</t>
  </si>
  <si>
    <t>492</t>
  </si>
  <si>
    <t>Отдел жилищно-коммунального хозяйства, пассажирского транспорта, автомобильных дорог и жилищной инспекции района (города областного значения)</t>
  </si>
  <si>
    <t>493</t>
  </si>
  <si>
    <t>Отдел предпринимательства, промышленности и туризма района (города областного значения)</t>
  </si>
  <si>
    <t>494</t>
  </si>
  <si>
    <t>Отдел предпринимательства и промышленности района (города областного значения)</t>
  </si>
  <si>
    <t>495</t>
  </si>
  <si>
    <t>Отдел архитектуры, строительства, жилищно-коммунального хозяйства, пассажирского транспорта и автомобильных дорог района (города областного значения)</t>
  </si>
  <si>
    <t>700</t>
  </si>
  <si>
    <t>Управление недропользования, окружающей среды и водных ресурсов области</t>
  </si>
  <si>
    <t>701</t>
  </si>
  <si>
    <t>Управление предпринимательства, торговли и туризма области</t>
  </si>
  <si>
    <t>723</t>
  </si>
  <si>
    <t>Управление предпринимательства, индустриально-инновационного развития и туризма области</t>
  </si>
  <si>
    <t>801</t>
  </si>
  <si>
    <t>Отдел занятости, социальных программ и регистрации актов гражданского состояния района (города областного значения)</t>
  </si>
  <si>
    <t>Выполнение обязательств местных исполнительных органов по решениям судов за счет средств резерва местного исполнительного органа</t>
  </si>
  <si>
    <t>047</t>
  </si>
  <si>
    <t>060</t>
  </si>
  <si>
    <t>025</t>
  </si>
  <si>
    <t>352</t>
  </si>
  <si>
    <t>Исполнительный орган внутренних дел, финансируемый из бюджета города республиканского значения, столицы</t>
  </si>
  <si>
    <t>221</t>
  </si>
  <si>
    <t>Министерство юстиции Республики Казахстан</t>
  </si>
  <si>
    <t>501</t>
  </si>
  <si>
    <t>Верховный Суд Республики Казахстан</t>
  </si>
  <si>
    <t>502</t>
  </si>
  <si>
    <t>Генеральная прокуратура Республики Казахстан</t>
  </si>
  <si>
    <t>077</t>
  </si>
  <si>
    <t>451</t>
  </si>
  <si>
    <t>Отдел занятости и социальных программ района (города областного значения)</t>
  </si>
  <si>
    <t>050</t>
  </si>
  <si>
    <t>055</t>
  </si>
  <si>
    <t>062</t>
  </si>
  <si>
    <t>065</t>
  </si>
  <si>
    <t>348</t>
  </si>
  <si>
    <t>Управление пассажирского транспорта и автомобильных дорог города республиканского значения, столицы</t>
  </si>
  <si>
    <t>384</t>
  </si>
  <si>
    <t>Управление пассажирского транспорта города республиканского значения, столицы</t>
  </si>
  <si>
    <t>048</t>
  </si>
  <si>
    <t>485</t>
  </si>
  <si>
    <t>Отдел пассажирского транспорта и автомобильных дорог района (города областного значения)</t>
  </si>
  <si>
    <t>04</t>
  </si>
  <si>
    <t>Образование</t>
  </si>
  <si>
    <t>Дошкольное воспитание и обучение</t>
  </si>
  <si>
    <t>Обеспечение деятельности организаций дошкольного воспитания и обучения</t>
  </si>
  <si>
    <t>041</t>
  </si>
  <si>
    <t>Реализация государственного образовательного заказа в дошкольных организациях образования</t>
  </si>
  <si>
    <t>098</t>
  </si>
  <si>
    <t>Обеспечение доступности дошкольного воспитания и обучения</t>
  </si>
  <si>
    <t>Методологическое обеспечение в сфере дошкольного образования</t>
  </si>
  <si>
    <t>Реализация государственного образовательного заказа на дошкольное воспитание и обучение в АОО "Назарбаев Интеллектуальные школы»</t>
  </si>
  <si>
    <t>Капитальные расходы организаций образования</t>
  </si>
  <si>
    <t>Строительство и реконструкция объектов дошкольного воспитания и обучения</t>
  </si>
  <si>
    <t>Сейсмоусиление детских дошкольных организаций в городе Алматы</t>
  </si>
  <si>
    <t>464</t>
  </si>
  <si>
    <t>Отдел образования района (города областного значения)</t>
  </si>
  <si>
    <t>049</t>
  </si>
  <si>
    <t>Начальное, основное среднее и общее среднее образование</t>
  </si>
  <si>
    <t>Организация бесплатного подвоза учащихся до школы и обратно в сельской местности</t>
  </si>
  <si>
    <t>Общеобразовательное обучение в специализированных организациях образования</t>
  </si>
  <si>
    <t>099</t>
  </si>
  <si>
    <t>Обеспечение доступности качественного школьного образования</t>
  </si>
  <si>
    <t>Обучение и воспитание детей в республиканских организациях образования</t>
  </si>
  <si>
    <t>Реализация государственного образовательного заказа в Назарбаев Интеллектуальных школах</t>
  </si>
  <si>
    <t>Методологическое обеспечение в сфере среднего образования</t>
  </si>
  <si>
    <t>Проведение республиканских школьных олимпиад, конкурсов, внешкольных мероприятий республиканского значения</t>
  </si>
  <si>
    <t>Нравственно-духовное образование детей и учащейся молодежи</t>
  </si>
  <si>
    <t>Оплата услуг оператору по подушевому финансированию</t>
  </si>
  <si>
    <t>Проведение внешней оценки качества образования</t>
  </si>
  <si>
    <t>Обучение и воспитание одаренных в культуре и искусстве детей</t>
  </si>
  <si>
    <t>Обеспечение обучения и воспитания одаренных в культуре и искусстве детей</t>
  </si>
  <si>
    <t>Капитальные расходы организаций среднего образования, осуществляющих деятельность в области культуры и искусства</t>
  </si>
  <si>
    <t>Обучение и воспитание одаренных в спорте детей</t>
  </si>
  <si>
    <t>Обеспечение обучения и воспитания одаренных в спорте детей</t>
  </si>
  <si>
    <t>Капитальные расходы государственных организаций в области спорта</t>
  </si>
  <si>
    <t>261</t>
  </si>
  <si>
    <t>Управление образования области</t>
  </si>
  <si>
    <t>Общеобразовательное обучение по специальным образовательным учебным программам</t>
  </si>
  <si>
    <t>Общеобразовательное обучение одаренных детей в специализированных организациях образования</t>
  </si>
  <si>
    <t>Дополнительное образование для детей</t>
  </si>
  <si>
    <t>Строительство и реконструкция объектов дополнительного образования</t>
  </si>
  <si>
    <t>086</t>
  </si>
  <si>
    <t>Строительство и реконструкция объектов начального, основного среднего и общего среднего образования</t>
  </si>
  <si>
    <t>За счет целевого трансферта из Национального фонда Республики Казахстан</t>
  </si>
  <si>
    <t>285</t>
  </si>
  <si>
    <t>Управление физической культуры и спорта области</t>
  </si>
  <si>
    <t>Дополнительное образование для детей и юношества по спорту</t>
  </si>
  <si>
    <t>Общеобразовательное обучение одаренных в спорте детей в специализированных организациях образования</t>
  </si>
  <si>
    <t>360</t>
  </si>
  <si>
    <t>Управление образования города республиканского значения, столицы</t>
  </si>
  <si>
    <t>Общеобразовательное обучение</t>
  </si>
  <si>
    <t>Общеобразовательное обучение по специальным образовательным программам</t>
  </si>
  <si>
    <t>Присуждение грантов государственным учреждениям образования города республиканского значения, столицы за высокие показатели работы</t>
  </si>
  <si>
    <t>Сейсмоусиление организаций среднего образования в городе Алматы</t>
  </si>
  <si>
    <t>381</t>
  </si>
  <si>
    <t>Управление физической культуры и спорта города республиканского значения, столицы</t>
  </si>
  <si>
    <t>457</t>
  </si>
  <si>
    <t>Отдел культуры, развития языков, физической культуры и спорта района (города областного значения)</t>
  </si>
  <si>
    <t>054</t>
  </si>
  <si>
    <t>Обеспечение деятельности организаций образования города Байконур с казахским языком обучения</t>
  </si>
  <si>
    <t>465</t>
  </si>
  <si>
    <t>Отдел физической культуры и спорта района (города областного значения)</t>
  </si>
  <si>
    <t>Дополнительное образование для детей и юношества</t>
  </si>
  <si>
    <t>802</t>
  </si>
  <si>
    <t>Отдел культуры, физической культуры и спорта района (города областного значения)</t>
  </si>
  <si>
    <t>804</t>
  </si>
  <si>
    <t>Техническое и профессиональное, послесреднее образование</t>
  </si>
  <si>
    <t>Подготовка специалистов в организациях технического и профессионального, послесреднего образования</t>
  </si>
  <si>
    <t>203</t>
  </si>
  <si>
    <t>Обеспечение кадрами с техническим и профессиональным образованием</t>
  </si>
  <si>
    <t>Подготовка специалистов в организациях технического и профессионального, послесреднего образования и оказание социальной поддержки обучающимся</t>
  </si>
  <si>
    <t>Методологическое обеспечение в сфере технического и профессионального, послесреднего образования</t>
  </si>
  <si>
    <t>Проведение внешней оценки качества технического и профессионального образования</t>
  </si>
  <si>
    <t>Услуги по развитию системы технического и профессионального образования на основе международного опыта</t>
  </si>
  <si>
    <t>Подготовка специалистов в организациях технического, профессионального, послесреднего образования и оказание социальной поддержки обучающимся в области культуры и искусства</t>
  </si>
  <si>
    <t>Обеспечение подготовки специалистов в организациях технического, профессионального, послесреднего образования и оказания социальной поддержки обучающимся в области культуры и искусства</t>
  </si>
  <si>
    <t>Капитальные расходы организаций технического, профессионального, послесреднего образования, осуществляющих деятельность в области культуры и искусства</t>
  </si>
  <si>
    <t>043</t>
  </si>
  <si>
    <t>044</t>
  </si>
  <si>
    <t>Оказание социальной поддержки обучающимся по программам технического и профессионального, послесреднего образования</t>
  </si>
  <si>
    <t>Подготовка специалистов в организациях технического и профессионального образования</t>
  </si>
  <si>
    <t>Подготовка специалистов в организациях послесреднего образования</t>
  </si>
  <si>
    <t>Строительство и реконструкция объектов технического, профессионального и послесреднего образования</t>
  </si>
  <si>
    <t>205</t>
  </si>
  <si>
    <t>Строительство и реконструкция объектов технического и профессионального, послесреднего образования</t>
  </si>
  <si>
    <t>Организация профессионального обучения</t>
  </si>
  <si>
    <t>Переподготовка и повышение квалификации специалистов</t>
  </si>
  <si>
    <t>138</t>
  </si>
  <si>
    <t>Обеспечение повышения квалификации государственных служащих</t>
  </si>
  <si>
    <t>Повышение квалификации и переподготовка судебно-экспертных кадров</t>
  </si>
  <si>
    <t>Повышение квалификации и переподготовка кадров государственных организаций дошкольного образования</t>
  </si>
  <si>
    <t>Повышение квалификации и переподготовка кадров государственных организаций среднего образования</t>
  </si>
  <si>
    <t>223</t>
  </si>
  <si>
    <t>Повышение квалификации и переподготовка кадров государственных организаций технического и профессионального образования</t>
  </si>
  <si>
    <t>224</t>
  </si>
  <si>
    <t>Повышение квалификации и переподготовка кадров государственных организаций высшего и послевузовского образования</t>
  </si>
  <si>
    <t>Повышение квалификации и переподготовка кадров государственных организаций здравоохранения</t>
  </si>
  <si>
    <t>Повышение квалификации и переподготовка кадров в области культуры и искусства</t>
  </si>
  <si>
    <t>Повышение квалификации и переподготовка кадров в области спорта</t>
  </si>
  <si>
    <t>Переподготовка и повышение квалификации кадров в области технического регулирования и метрологии</t>
  </si>
  <si>
    <t>Повышение квалификации и переподготовка кадров в сфере предпринимательства</t>
  </si>
  <si>
    <t>245</t>
  </si>
  <si>
    <t>Министерство информации и коммуникаций Республики Казахстан</t>
  </si>
  <si>
    <t>Переподготовка и повышение квалификации кадров в космической отрасли</t>
  </si>
  <si>
    <t>Повышение квалификации и переподготовка кадров</t>
  </si>
  <si>
    <t>Повышение квалификации, подготовка и переподготовка кадров в рамках Программы развития продуктивной занятости и массового предпринимательства</t>
  </si>
  <si>
    <t>Организация послевузовского образования, переподготовка и повышение квалификации судейских кадров</t>
  </si>
  <si>
    <t>Обеспечение организации послевузовского образования, переподготовки и повышение квалификации судейских кадров</t>
  </si>
  <si>
    <t>Повышение квалификации государственных служащих</t>
  </si>
  <si>
    <t>Услуги по подготовке, переподготовке и повышению квалификации государственных служащих</t>
  </si>
  <si>
    <t>Повышение квалификации государственных служащих с привлечением иностранных преподавателей</t>
  </si>
  <si>
    <t>Подготовка, переподготовка и повышение квалификации государственных служащих</t>
  </si>
  <si>
    <t>Повышение квалификации и переподготовка кадров медицинских организаций</t>
  </si>
  <si>
    <t>Высшее и послевузовское образование</t>
  </si>
  <si>
    <t>Подготовка специалистов с высшим и послевузовским профессиональным образованием</t>
  </si>
  <si>
    <t>Обеспечение кадрами с высшим и послевузовским образованием</t>
  </si>
  <si>
    <t>Подготовка специалистов с высшим, послевузовским образованием и оказание социальной поддержки обучающимся</t>
  </si>
  <si>
    <t>Подготовка специалистов в высших учебных заведениях за рубежом в рамках программы «Болашак»</t>
  </si>
  <si>
    <t>Услуги по подготовке специалистов с высшим и послевузовским образованием и организации деятельности в  АОО «Назарбаев университет»</t>
  </si>
  <si>
    <t>Методологическое обеспечение в сфере высшего и послевузовского образования</t>
  </si>
  <si>
    <t>Оплата услуг поверенным агентам по возврату образовательных кредитов</t>
  </si>
  <si>
    <t>Строительство и реконструкция объектов высшего образования</t>
  </si>
  <si>
    <t>Оценка уровня знания казахского языка граждан Республики Казахстан</t>
  </si>
  <si>
    <t>Выплата премий по вкладам в образовательные накопления</t>
  </si>
  <si>
    <t>Оплата услуг оператора Государственной образовательной накопительной системы</t>
  </si>
  <si>
    <t>Реализация государственной политики в области стимулирования  учебной миграции  в рамках проекта  «Серпiн»</t>
  </si>
  <si>
    <t>Повышение профессионального уровня и послевузовское образование сотрудников правоохранительных органов</t>
  </si>
  <si>
    <t>Прочие услуги в области образования</t>
  </si>
  <si>
    <t>079</t>
  </si>
  <si>
    <t>Обучение, повышение квалификации и переподготовка кадров Министерства внутренних дел Республики Казахстан</t>
  </si>
  <si>
    <t>Обеспечение обучения, повышения квалификации и переподготовки кадров Министерства внутренних дел Республики Казахстан</t>
  </si>
  <si>
    <t>Строительство учебного центра боевой и методической подготовки «Бүркіт»</t>
  </si>
  <si>
    <t>Формирование и реализация государственной политики в области образования и науки</t>
  </si>
  <si>
    <t>Обеспечение деятельности уполномоченного органа по реализации государственной политики в области образования и науки</t>
  </si>
  <si>
    <t>Капитальные расходы Министерства образования и науки Республики Казахстан</t>
  </si>
  <si>
    <t xml:space="preserve">Целевой вклад в АОО «Назарбаев Интеллектуальные школы»
</t>
  </si>
  <si>
    <t>092</t>
  </si>
  <si>
    <t>153</t>
  </si>
  <si>
    <t>Реализация программных проектов в рамках содействия устойчивому развитию и росту Республики Казахстан</t>
  </si>
  <si>
    <t>За счет софинансирования внешних займов из средств целевого трансферта из Национального фонда Республики Казахстан</t>
  </si>
  <si>
    <t>Строительство и реконструкция объектов образования</t>
  </si>
  <si>
    <t>Подготовка кадров в области культуры и искусства</t>
  </si>
  <si>
    <t>Обеспечение функционирования организаций образования в области культуры и искусства</t>
  </si>
  <si>
    <t>Строительство, реконструкция объектов образования, осуществляющих деятельность в области культуры и искусства</t>
  </si>
  <si>
    <t>Обеспечение образовательного процесса в области хореографии</t>
  </si>
  <si>
    <t>Капитальные расходы организаций образования, осуществляющих деятельность в области культуры и искусства</t>
  </si>
  <si>
    <t>034</t>
  </si>
  <si>
    <t>Капитальные расходы государственных организаций образования системы  здравоохранения</t>
  </si>
  <si>
    <t>Услуги по реализации государственной политики на местном уровне в области образования</t>
  </si>
  <si>
    <t>Информатизация системы образования в областных государственных учреждениях образования</t>
  </si>
  <si>
    <t>Приобретение и доставка учебников, учебно-методических комплексов для областных государственных учреждений образования</t>
  </si>
  <si>
    <t>Проведение школьных олимпиад, внешкольных мероприятий и конкурсов областного масштаба</t>
  </si>
  <si>
    <t>Обследование психического здоровья детей и подростков и оказание психолого-медико-педагогической консультативной помощи населению</t>
  </si>
  <si>
    <t>Реабилитация и социальная адаптация детей и подростков с проблемами в развитии</t>
  </si>
  <si>
    <t>Присуждение грантов областным государственным учреждениям образования за высокие показатели работы</t>
  </si>
  <si>
    <t>Методическая работа</t>
  </si>
  <si>
    <t>068</t>
  </si>
  <si>
    <t>Обеспечение повышения компьютерной грамотности населения</t>
  </si>
  <si>
    <t>Информатизация системы образования в государственных учреждениях образования города республиканского значения, столицы</t>
  </si>
  <si>
    <t>Приобретение и доставка учебников, учебно-методических комплексов для государственных учреждений образования города республиканского значения, столицы</t>
  </si>
  <si>
    <t>Проведение школьных олимпиад, внешкольных мероприятий и конкурсов масштаба города республиканского значения, столицы</t>
  </si>
  <si>
    <t>Ежемесячные выплаты денежных средств опекунам (попечителям) на содержание ребенка-сироты (детей-сирот), и ребенка (детей), оставшегося без попечения родителей</t>
  </si>
  <si>
    <t>Выплата единовременных денежных средств казахстанским гражданам, усыновившим (удочерившим) ребенка (детей)-сироту и ребенка (детей), оставшегося без попечения родителей</t>
  </si>
  <si>
    <t>Информатизация системы образования в государственных учреждениях образования района (города областного значения)</t>
  </si>
  <si>
    <t>Приобретение и доставка учебников, учебно-методических комплексов для государственных учреждений образования района (города областного значения)</t>
  </si>
  <si>
    <t>Проведение школьных олимпиад, внешкольных мероприятий и конкурсов районного (городского) масштаба</t>
  </si>
  <si>
    <t>Присуждение грантов государственным учреждениям образования района (города областного значения) за высокие показатели работы</t>
  </si>
  <si>
    <t>06</t>
  </si>
  <si>
    <t>Социальная помощь и социальное обеспечение</t>
  </si>
  <si>
    <t>Социальное обеспечение</t>
  </si>
  <si>
    <t>Социальное обеспечение отдельных категорий граждан и их сопровождение по выплатам</t>
  </si>
  <si>
    <t>Выплаты солидарных пенсий</t>
  </si>
  <si>
    <t>Государственные базовые пенсионные выплаты</t>
  </si>
  <si>
    <t>Выплата обязательств по государственной гарантии сохранности обязательных пенсионных взносов и обязательных профессиональных пенсионных взносов в едином накопительном пенсионном фонде</t>
  </si>
  <si>
    <t>Государственное базовое пособие по инвалидности</t>
  </si>
  <si>
    <t>Государственное базовое пособие по случаю потери кормильца</t>
  </si>
  <si>
    <t>Государственное базовое пособие по  возрасту</t>
  </si>
  <si>
    <t>Пособие на погребение</t>
  </si>
  <si>
    <t>Государственные специальные пособия</t>
  </si>
  <si>
    <t>Субсидирование обязательных пенсионных взносов получателям социальных выплат в случае потери дохода в связи с уходом за ребенком по достижении им возраста одного года</t>
  </si>
  <si>
    <t>Возмещение за вред, причиненный жизни и здоровью, возложенное судом на государство в случае прекращения деятельности юридического лица</t>
  </si>
  <si>
    <t>Единовременные государственные денежные компенсации гражданам, пострадавшим вследствие ядерных испытаний на Семипалатинском испытательном ядерном полигоне</t>
  </si>
  <si>
    <t>132</t>
  </si>
  <si>
    <t>Единовременная денежная компенсация реабилитированным гражданам - жертвам массовых политических репрессий</t>
  </si>
  <si>
    <t>133</t>
  </si>
  <si>
    <t>Единовременные государственные пособия в связи с рождением ребенка</t>
  </si>
  <si>
    <t>134</t>
  </si>
  <si>
    <t>Государственные пособия по уходу за ребенком до одного года</t>
  </si>
  <si>
    <t>135</t>
  </si>
  <si>
    <t>Государственные пособия родителям, опекунам, воспитывающим детей- инвалидов</t>
  </si>
  <si>
    <t>139</t>
  </si>
  <si>
    <t>Услуги по обеспечению выплаты пенсий и пособий</t>
  </si>
  <si>
    <t>143</t>
  </si>
  <si>
    <t>Специальные государственные пособия</t>
  </si>
  <si>
    <t>256</t>
  </si>
  <si>
    <t>Управление координации занятости и социальных  программ области</t>
  </si>
  <si>
    <t>Предоставление специальных социальных услуг для престарелых и инвалидов в медико-социальных учреждениях (организациях) общего типа, в центрах оказания специальных социальных услуг, в центрах социального обслуживания</t>
  </si>
  <si>
    <t>Предоставление специальных социальных услуг для детей-инвалидов в государственных медико-социальных учреждениях (организациях) для детей с нарушениями функций опорно-двигательного аппарата, в центрах оказания специальных социальных услуг, в центрах социального обслуживания</t>
  </si>
  <si>
    <t>Предоставление специальных социальных услуг для инвалидов с психоневрологическими заболеваниями, в психоневрологических медико-социальных учреждениях (организациях), в центрах оказания специальных социальных услуг, в центрах социального обслуживания</t>
  </si>
  <si>
    <t>Предоставление специальных социальных услуг для престарелых, инвалидов, в том числе детей-инвалидов, в реабилитационных центрах</t>
  </si>
  <si>
    <t>Предоставление специальных социальных услуг для детей-инвалидов с психоневрологическими патологиями в детских психоневрологических медико-социальных учреждениях (организациях), в центрах оказания специальных социальных услуг, в центрах социального обслуживания</t>
  </si>
  <si>
    <t>Социальное обеспечение сирот, детей, оставшихся без попечения родителей</t>
  </si>
  <si>
    <t>Детские дома и центры поддержки детей, находящихся в трудной жизненной ситуации</t>
  </si>
  <si>
    <t>Государственная поддержка по содержанию детей-сирот и детей, оставшихся без попечения родителей, в детских домах семейного типа и приемных семьях</t>
  </si>
  <si>
    <t>Приют для несовершеннолетних детей</t>
  </si>
  <si>
    <t>Детские деревни семейного типа</t>
  </si>
  <si>
    <t>Социальная реабилитация</t>
  </si>
  <si>
    <t>Строительство и реконструкция объектов социального обеспечения</t>
  </si>
  <si>
    <t>355</t>
  </si>
  <si>
    <t>Управление занятости и социальных программ города республиканского значения, столицы</t>
  </si>
  <si>
    <t>Государственная адресная социальная помощь</t>
  </si>
  <si>
    <t>Государственные пособия на детей до 18 лет</t>
  </si>
  <si>
    <t>Внедрение обусловленной денежной помощи по проекту «Өрлеу»</t>
  </si>
  <si>
    <t>Содержание ребенка (детей), переданного патронатным воспитателям</t>
  </si>
  <si>
    <t>395</t>
  </si>
  <si>
    <t>Управление занятости, труда и социальной защиты города республиканского значения, столицы</t>
  </si>
  <si>
    <t>031</t>
  </si>
  <si>
    <t>Социальная помощь</t>
  </si>
  <si>
    <t>Оказание социальной помощи нуждающимся гражданам на дому</t>
  </si>
  <si>
    <t>Социальная поддержка инвалидов</t>
  </si>
  <si>
    <t>Дополнительные виды социальной помощи нуждающимся инвалидам</t>
  </si>
  <si>
    <t>Обеспечение санаторно-курортного лечения инвалидов и детей-инвалидов в соответствии с индивидуальной программой реабилитации инвалида</t>
  </si>
  <si>
    <t>Обеспечение инвалидов техническими вспомогательными (компенсаторными) средствами и (или) специальными средствами передвижения в соответствии с индивидуальной программой реабилитации инвалида</t>
  </si>
  <si>
    <t>Реабилитация инвалидов и ветеранов</t>
  </si>
  <si>
    <t>Предоставление медицинских услуг по протезированию, обеспечению протезно-ортопедическими средствами и обучению пользования ими</t>
  </si>
  <si>
    <t>Социальная поддержка отдельных категорий граждан в виде льготного, бесплатного проезда на городском общественном транспорте (кроме такси) по решению местных представительных органов</t>
  </si>
  <si>
    <t>Программа занятости</t>
  </si>
  <si>
    <t>Общественные работы</t>
  </si>
  <si>
    <t>Профессиональная подготовка и переподготовка безработных</t>
  </si>
  <si>
    <t>Дополнительные меры по социальной защите граждан в сфере занятости населения</t>
  </si>
  <si>
    <t>Оказание жилищной помощи</t>
  </si>
  <si>
    <t>Социальная помощь отдельным категориям нуждающихся граждан по решениям местных представительных органов</t>
  </si>
  <si>
    <t>Материальное обеспечение детей-инвалидов, воспитывающихся и обучающихся на дому</t>
  </si>
  <si>
    <t>Обеспечение нуждающихся инвалидов обязательными гигиеническими средствами, предоставление социальных услуг индивидуального помощника для инвалидов первой группы, имеющих затруднение в передвижении, и специалиста жестового языка для инвалидов по слуху в соотвествии с индивидуальной программой реабилитации инвалида</t>
  </si>
  <si>
    <t>Социальная адаптация лиц, не имеющих определенного местожительства</t>
  </si>
  <si>
    <t>Обеспечение деятельности центров занятости</t>
  </si>
  <si>
    <t>Социальная поддержка обучающихся и воспитанников организаций образования очной формы обучения</t>
  </si>
  <si>
    <t>Обеспечение нуждающихся инвалидов обязательными гигиеническими средствами, предоставление социальных услуг индивидуального помощника для инвалидов первой группы, имеющих затруднение в передвижении, и специалиста жестового языка для инвалидов по слуху в соответствии с индивидуальной программой реабилитации инвалида</t>
  </si>
  <si>
    <t>Оказание социальной помощи на приобретение  топлива специалистам здравоохранения, образования, социального обеспечения, культуры, спорта и ветеринарии в сельской местности в соответствии с законодательством Республики Казахстан</t>
  </si>
  <si>
    <t>За счет трансфертов из областного бюджета</t>
  </si>
  <si>
    <t>За счет средств бюджета района (города областного значения)</t>
  </si>
  <si>
    <t>Социальная поддержка граждан, награжденных от 26 июля 1999 года орденами «Отан», «Данк», удостоенных высокого звания «Халық қаһарманы», почетных званий республики</t>
  </si>
  <si>
    <t>Территориальные центры социального обслуживания пенсионеров и инвалидов</t>
  </si>
  <si>
    <t>Обеспечение нуждающихся инвалидов обязательными гигиеническими средствами и предоставление услуг специалистами жестового языка, индивидуальными помощниками в соответствии с индивидуальной программой реабилитации инвалида</t>
  </si>
  <si>
    <t>Обеспечение деятельности центров занятости населения</t>
  </si>
  <si>
    <t>Социальная поддержка обучающихся и воспитанников организаций образования очной формы обучения в виде льготного проезда на общественном транспорте (кроме такси) по решению местных представительных органов</t>
  </si>
  <si>
    <t>Оказание ритуальных услуг по захоронению умерших Героев Советского Союза, «Халық Қаһарманы», Героев Социалистического труда, награжденных Орденом Славы трех степеней и орденом «Отан» из числа участников и инвалидов войны</t>
  </si>
  <si>
    <t>Прочие услуги в области социальной помощи и социального обеспечения</t>
  </si>
  <si>
    <t>Обеспечение занятости населения на местном уровне</t>
  </si>
  <si>
    <t>Формирование государственной политики в области труда, занятости, социальной защиты и миграции населения</t>
  </si>
  <si>
    <t>Обеспечение деятельности уполномоченного органа в области труда, занятости, социальной защиты и миграции населения</t>
  </si>
  <si>
    <t>Услуги по повышению квалификации кадров социально-трудовой сферы</t>
  </si>
  <si>
    <t>Капитальные расходы Министерства труда и социальной защиты населения Республики Казахстан</t>
  </si>
  <si>
    <t>Прикладные научные исследования в области охраны труда</t>
  </si>
  <si>
    <t>Совершенствование системы социальной защиты населения в соответствии c приоритетами социальной модернизации</t>
  </si>
  <si>
    <t>056</t>
  </si>
  <si>
    <t>Оказание услуг по информационно-аналитическому обеспечению  социально-трудовой сферы, модернизация политики занятости</t>
  </si>
  <si>
    <t>Услуги по информационно-аналитическому обеспечению социально-трудовой сферы</t>
  </si>
  <si>
    <t>Обзор состояния рынка труда и модернизация политики занятости Республики Казахстан с учетом перспектив  развития экономики</t>
  </si>
  <si>
    <t>058</t>
  </si>
  <si>
    <t>Оказание социальной защиты и помощи населению на республиканском уровне, а также совершенствование системы социальной защиты и развитие инфраструктуры</t>
  </si>
  <si>
    <t>Методологическое обеспечение по оказанию инвалидам протезно-ортопедической помощи, в том числе предоставление протезно-ортопедической помощи</t>
  </si>
  <si>
    <t>Слухоречевая адаптация детей с нарушением слуха после кохлеарной имплантации</t>
  </si>
  <si>
    <t>Капитальные расходы государственных организаций социальной защиты на республиканском уровне</t>
  </si>
  <si>
    <t>Реализация Программы развития продуктивной занятости и массового предпринимательства</t>
  </si>
  <si>
    <t>Проведение текущих мероприятий в рамках реализации Программы развития продуктивной занятости и массового предпринимательства</t>
  </si>
  <si>
    <t>Реализация мероприятий по продуктивной занятости и массового предпринимательства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</si>
  <si>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</t>
  </si>
  <si>
    <t>Оплата услуг по зачислению, выплате и доставке пособий и других социальных выплат</t>
  </si>
  <si>
    <t>Размещение государственного социального заказа  в неправительственных организациях</t>
  </si>
  <si>
    <t>Реализация текущих мероприятий, направленных на развитие рынка труда, в рамках Программы развития продуктивной занятости и массового предпринимательства</t>
  </si>
  <si>
    <t>Услуги лицам из групп риска, попавшим в сложную ситуацию вследствие насилия или угрозы насилия</t>
  </si>
  <si>
    <t>Реализация миграционных мероприятий на местном уровне</t>
  </si>
  <si>
    <t>046</t>
  </si>
  <si>
    <t>Реализация Плана мероприятий по обеспечению прав и улучшению качества жизни инвалидов в Республике Казахстан на 2012 – 2018 годы</t>
  </si>
  <si>
    <t>Услуги по замене и настройке речевых процессоров к кохлеарным имплантам</t>
  </si>
  <si>
    <t>Обучение предпринимательству в рамках Программы развития продуктивной занятости и массового предпринимательства</t>
  </si>
  <si>
    <t>266</t>
  </si>
  <si>
    <t>Управление предпринимательства и индустриально-инновационного развития области</t>
  </si>
  <si>
    <t>270</t>
  </si>
  <si>
    <t>Управление по инспекции труда области</t>
  </si>
  <si>
    <t>Услуги по реализации государственной политики в области регулирования трудовых отношений на местном уровне</t>
  </si>
  <si>
    <t>295</t>
  </si>
  <si>
    <t>Управление по контролю в сфере труда области</t>
  </si>
  <si>
    <t>297</t>
  </si>
  <si>
    <t>Управление труда области</t>
  </si>
  <si>
    <t>298</t>
  </si>
  <si>
    <t>Управление государственной инспекции труда области</t>
  </si>
  <si>
    <t>045</t>
  </si>
  <si>
    <t>362</t>
  </si>
  <si>
    <t>Управление внутренней политики города республиканского значения, столицы</t>
  </si>
  <si>
    <t>388</t>
  </si>
  <si>
    <t>Управление государственной инспекции труда и миграции города Алматы</t>
  </si>
  <si>
    <t>Услуги по реализации государственной политики в области миграции и регулирования трудовых отношений на местном уровне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</si>
  <si>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населения, регулирования трудовых отношений на местном уровне</t>
  </si>
  <si>
    <t>Размещение государственного социального заказа в неправительственных организациях</t>
  </si>
  <si>
    <t xml:space="preserve">За счет трансфертов из республиканского бюджета
</t>
  </si>
  <si>
    <t>07</t>
  </si>
  <si>
    <t>Жилищно-коммунальное хозяйство</t>
  </si>
  <si>
    <t>Жилищное хозяйство</t>
  </si>
  <si>
    <t>Организация сохранения государственного жилищного фонда города районного значения, поселка, села, сельского округа</t>
  </si>
  <si>
    <t>Ремонт и благоустройство объектов городов и сельских населенных пунктов в рамках Программы развития продуктивной занятости и массового предпринимательства</t>
  </si>
  <si>
    <t>228</t>
  </si>
  <si>
    <t xml:space="preserve"> Реализация мероприятий в рамках программы жилищного строительства «Нұрлы жер»</t>
  </si>
  <si>
    <t>Субсидирование части ставки вознаграждения по кредитам застройщиков за счет целевого трансферта из Национального фонда Республики Казахстан</t>
  </si>
  <si>
    <t>Субсидирование части ставки вознаграждения по ипотечным жилищным займам, выданным населению за счет целевого трансферта из Национального фонда Республики Казахстан</t>
  </si>
  <si>
    <t>Оплата услуг оператору, оказываемых в рамках субсидирования по программе жилищного строительства «Нұрлы жер» за счет целевого трансферта из Национального фонда Республики Казахстан</t>
  </si>
  <si>
    <t>085</t>
  </si>
  <si>
    <t>Реализация мероприятий в сфере жилищного хозяйства в рамках Программы развития регионов до 2020 года</t>
  </si>
  <si>
    <t>Субсидирование части ставки вознаграждения по кредитам выданным застройщикам, в целях стимулирования жилищного строительства в рамках программ жилищного строительства</t>
  </si>
  <si>
    <t>093</t>
  </si>
  <si>
    <t>Субсидирование части ставки вознаграждения по ипотечным жилищным займам, выданным населению, в целях  стимулирования ипотечного жилищного строительства в рамках программ жилищного строительства</t>
  </si>
  <si>
    <t>Ремонт объектов городов и сельских населенных пунктов в рамках Программы развития продуктивной занятости и массового предпринимательства</t>
  </si>
  <si>
    <t>064</t>
  </si>
  <si>
    <t>273</t>
  </si>
  <si>
    <t>Управление культуры, архивов и документации области</t>
  </si>
  <si>
    <t>279</t>
  </si>
  <si>
    <t>Управление энергетики и жилищно-коммунального хозяйства области</t>
  </si>
  <si>
    <t>Проведение энергетического аудита многоквартирных жилых домов</t>
  </si>
  <si>
    <t>351</t>
  </si>
  <si>
    <t>Управление земельных отношений города республиканского значения, столицы</t>
  </si>
  <si>
    <t>Изъятие, в том числе путем выкупа, земельных участков для государственных надобностей и связанное с этим отчуждение недвижимого имущества</t>
  </si>
  <si>
    <t>035</t>
  </si>
  <si>
    <t>Ремонт объектов городов в рамках Программы развития продуктивной занятости и массового предпринимательства</t>
  </si>
  <si>
    <t>367</t>
  </si>
  <si>
    <t>Управление коммунального хозяйства города Астаны</t>
  </si>
  <si>
    <t>Проектирование, развитие и (или) обустройство  инженерно-коммуникационной инфраструктуры</t>
  </si>
  <si>
    <t>371</t>
  </si>
  <si>
    <t>Управление энергетики и коммунального хозяйства города республиканского значения, столицы</t>
  </si>
  <si>
    <t>Проектирование и (или) строительство, реконструкция жилья коммунального жилищного фонда</t>
  </si>
  <si>
    <t>374</t>
  </si>
  <si>
    <t>Управление жилья города Астаны</t>
  </si>
  <si>
    <t>Услуги по реализации государственной политики на местном уровне по вопросам жилья</t>
  </si>
  <si>
    <t>Снос аварийного и ветхого жилья</t>
  </si>
  <si>
    <t>Организация сохранения государственного жилищного фонда</t>
  </si>
  <si>
    <t>382</t>
  </si>
  <si>
    <t>Управление жилищной инспекции города Астаны</t>
  </si>
  <si>
    <t>Услуги по реализации государственной политики в области жилищного фонда на территории города республиканского значения, столицы</t>
  </si>
  <si>
    <t>Техническое обследование общего имущества и изготовление технических паспортов на объекты кондоминиумов</t>
  </si>
  <si>
    <t>383</t>
  </si>
  <si>
    <t>Управление жилья и жилищной инспекции города Алматы</t>
  </si>
  <si>
    <t>Услуги по реализации государственной политики по вопросам жилья,  в области жилищного фонда на местном уровне</t>
  </si>
  <si>
    <t>Изготовление технических паспортов на объекты кондоминиумов</t>
  </si>
  <si>
    <t>385</t>
  </si>
  <si>
    <t>Управление автомобильных дорог города республиканского значения, столицы</t>
  </si>
  <si>
    <t>396</t>
  </si>
  <si>
    <t>Управление культуры, архивов и документации города республиканского значения, столицы</t>
  </si>
  <si>
    <t>455</t>
  </si>
  <si>
    <t>Отдел культуры и развития языков района (города областного значения)</t>
  </si>
  <si>
    <t>Изъятие, в том числе путем выкупа земельных участков для государственных надобностей и связанное с этим отчуждение недвижимого имущества</t>
  </si>
  <si>
    <t>Обеспечение жильем отдельных категорий граждан</t>
  </si>
  <si>
    <t>Мероприятия, направленные на поддержание сейсмоустойчивости жилых зданий, расположенных в сейсмоопасных регионах Республики Казахстан</t>
  </si>
  <si>
    <t>Проектирование, развитие и (или) обустройство инженерно-коммуникационной инфраструктуры</t>
  </si>
  <si>
    <t>463</t>
  </si>
  <si>
    <t>Отдел земельных отношений района (города областного значения)</t>
  </si>
  <si>
    <t>Изъятие земельных участков для государственных нужд</t>
  </si>
  <si>
    <t>Строительство служебного жилища, развитие инженерно-коммуникационной инфраструктуры и строительство, достройка общежитий для молодежи в рамках Программы развития продуктивной занятости и массового предпринимательства</t>
  </si>
  <si>
    <t>074</t>
  </si>
  <si>
    <t>Развитие и/или сооружение недостающих объектов инженерно-коммуникационной инфраструктуры в рамках Программы развития продуктивной занятости и массового предпринимательства</t>
  </si>
  <si>
    <t>Приобретение оборудования для проектов, реализуемых в рамках Программы развития продуктивной занятости и массового предпринимательства</t>
  </si>
  <si>
    <t>Приобретение жилья коммунального жилищного фонда</t>
  </si>
  <si>
    <t>За счет кредитов из областного бюджета из средств внутренних займов</t>
  </si>
  <si>
    <t>Приобретение инженерно-коммуникационной инфраструктуры</t>
  </si>
  <si>
    <t>063</t>
  </si>
  <si>
    <t>Строительство жилых домов для переселения жителей из зон обрушения</t>
  </si>
  <si>
    <t>477</t>
  </si>
  <si>
    <t>Отдел сельского хозяйства и земельных отношений района (города областного значения)</t>
  </si>
  <si>
    <t>478</t>
  </si>
  <si>
    <t>Отдел внутренней политики, культуры и развития языков района (города областного значения)</t>
  </si>
  <si>
    <t>479</t>
  </si>
  <si>
    <t>Отдел жилищной инспекции района (города областного значения)</t>
  </si>
  <si>
    <t>Услуги по реализации государственной политики на местном уровне в области жилищного фонда</t>
  </si>
  <si>
    <t>Проектирование и (или)  строительство, реконструкция жилья коммунального жилищного фонда</t>
  </si>
  <si>
    <t>487</t>
  </si>
  <si>
    <t>Отдел жилищно-коммунального хозяйства и жилищной инспекции района (города областного значения)</t>
  </si>
  <si>
    <t>Услуги по реализации государственной политики на местном уровне в области жилищно-коммунального хозяйства и жилищного фонда</t>
  </si>
  <si>
    <t>491</t>
  </si>
  <si>
    <t>Отдел  жилищных отношений района (города областного значения)</t>
  </si>
  <si>
    <t>496</t>
  </si>
  <si>
    <t>Отдел жилищной инспекции и  коммунального хозяйства района (города областного значения)</t>
  </si>
  <si>
    <t>Услуги по реализации государственной политики на местном уровне в области коммунального хозяйства и жилищного фонда</t>
  </si>
  <si>
    <t>497</t>
  </si>
  <si>
    <t>Отдел жилищно-коммунального хозяйства района (города областного значения)</t>
  </si>
  <si>
    <t>Услуги по реализации государственной политики на местном уровне в области жилищно-коммунального хозяйства</t>
  </si>
  <si>
    <t>498</t>
  </si>
  <si>
    <t>Отдел земельных  отношений и сельского хозяйства района (города областного значения)</t>
  </si>
  <si>
    <t>Коммунальное хозяйство</t>
  </si>
  <si>
    <t>Организация водоснабжения населенных пунктов</t>
  </si>
  <si>
    <t>229</t>
  </si>
  <si>
    <t>Реализация мероприятий в области жилищно-коммунального хозяйства в рамках Программы развития регионов до 2020 года</t>
  </si>
  <si>
    <t>Разработка обоснований инвестиций по водоснабжению и водоотведению в рамках Программы развития регионов до 2020 года</t>
  </si>
  <si>
    <t>Разработка обоснований инвестиций в сфере жилищно-коммунального хозяйства в рамках Программы развития регионов до 2020 года</t>
  </si>
  <si>
    <t>Оплата услуг поверенному агенту по исполнению поручения в рамках модернизации строительства систем тепло-, водоснабжения и водоотведения за счет целевого трансферта из Национального фонда Республики Казахстан</t>
  </si>
  <si>
    <t>Оплата услуг оператору, оказываемые в рамках субсидирования строительства, реконструкции и модернизации систем тепло-, водоснабжения и водоотведения за счет целевого трансферта из Национального фонда Республики Казахстан</t>
  </si>
  <si>
    <t>Проведение централизованного технического обследования систем теплоснабжения</t>
  </si>
  <si>
    <t>Субсидирование строительства, реконструкции и модернизации систем тепло-, водоснабжения и водоотведения за счет целевого трансферта из Национального фонда Республики Казахстан</t>
  </si>
  <si>
    <t>Проведение мероприятий по энергосбережению объектов социальной сферы и жилищно-коммунального хозяйства в рамках Программы развития регионов до 2020 года</t>
  </si>
  <si>
    <t>Развитие коммунального хозяйства</t>
  </si>
  <si>
    <t>Услуги по реализации государственной политики на местном уровне в области энергетики и жилищно-коммунального хозяйства</t>
  </si>
  <si>
    <t>Газификация населенных пунктов</t>
  </si>
  <si>
    <t>Субсидирование стоимости услуг  по  подаче питьевой воды из особо важных групповых и локальных систем водоснабжения, являющихся безальтернативными источниками питьевого водоснабжения</t>
  </si>
  <si>
    <t>354</t>
  </si>
  <si>
    <t>Управление природных ресурсов и регулирования природопользования города республиканского значения, столицы</t>
  </si>
  <si>
    <t>Развитие благоустройства города</t>
  </si>
  <si>
    <t>Услуги по реализации государственной политики на местном уровне в области коммунального хозяйства</t>
  </si>
  <si>
    <t>Функционирование системы водоснабжения и водоотведения</t>
  </si>
  <si>
    <t>Развитие системы водоснабжения и водоотведения</t>
  </si>
  <si>
    <t>Услуги по реализации государственной политики на местном уровне в области энергетики и коммунального хозяйства</t>
  </si>
  <si>
    <t>Организация эксплуатации тепловых сетей, находящихся в коммунальной собственности города республиканского значения, столицы</t>
  </si>
  <si>
    <t>Обеспечение бесперебойного теплоснабжения малых городов</t>
  </si>
  <si>
    <t>Организация эксплуатации тепловых сетей, находящихся в коммунальной собственности районов (городов областного значения)</t>
  </si>
  <si>
    <t>Организация эксплуатации сетей газификации, находящихся в коммунальной собственности районов (городов областного значения)</t>
  </si>
  <si>
    <t>Развитие благоустройства городов и населенных пунктов</t>
  </si>
  <si>
    <t>Развитие системы водоснабжения и водоотведения в сельских населенных пунктах</t>
  </si>
  <si>
    <t>Благоустройство населенных пунктов</t>
  </si>
  <si>
    <t>Освещение улиц населенных пунктов</t>
  </si>
  <si>
    <t>Обеспечение санитарии населенных пунктов</t>
  </si>
  <si>
    <t>Содержание мест захоронений и погребение безродных</t>
  </si>
  <si>
    <t>Благоустройство и озеленение населенных пунктов</t>
  </si>
  <si>
    <t>Проведение профилактической дезинсекции и дератизации (за исключением дезинсекции и дератизации на территории природных очагов инфекционных и паразитарных заболеваний, а также в очагах инфекционных и паразитарных заболеваний)</t>
  </si>
  <si>
    <t>Освещение улиц в населенных пунктах</t>
  </si>
  <si>
    <t>Содержание мест захоронений и захоронение безродных</t>
  </si>
  <si>
    <t>474</t>
  </si>
  <si>
    <t>Отдел сельского хозяйства и ветеринарии района (города областного значения)</t>
  </si>
  <si>
    <t>08</t>
  </si>
  <si>
    <t>Культура, спорт, туризм и информационное пространство</t>
  </si>
  <si>
    <t>Деятельность в области культуры</t>
  </si>
  <si>
    <t>Поддержка культурно-досуговой работы на местном уровне</t>
  </si>
  <si>
    <t>Повышение конкурентоспособности сферы культуры и искусства, сохранение, изучение и популяризация казахстанского культурного наследия и повышение эффективности реализации архивного дела</t>
  </si>
  <si>
    <t>Воссоздание, сооружение  памятников историко-культурного наследия</t>
  </si>
  <si>
    <t>Свод и систематизация  изучения культурного наследия казахского народа</t>
  </si>
  <si>
    <t>Строительство, реконструкция объектов культуры</t>
  </si>
  <si>
    <t>Обеспечение доступа к информации в публичных библиотеках республиканского значения</t>
  </si>
  <si>
    <t>Производство национальных фильмов</t>
  </si>
  <si>
    <t>Проведение социально значимых и культурных мероприятий</t>
  </si>
  <si>
    <t>Обеспечение функционирования театрально-концертных организаций</t>
  </si>
  <si>
    <t>Обеспечение сохранности  историко-культурного наследия</t>
  </si>
  <si>
    <t>Приобретение, издание и распространение социально-важных видов литературы</t>
  </si>
  <si>
    <t>Стимулирование деятелей в сфере культуры</t>
  </si>
  <si>
    <t>Обеспечение сохранности архивных документов и архива печати</t>
  </si>
  <si>
    <t>Капитальные расходы государственных организаций в области культуры и архивного дела</t>
  </si>
  <si>
    <t>Оказание информационно-коммуникационной услуги по аренде программного обеспечения «Хранилище электронных документов, сформированных в ЕСЭДО/СЭД ГО»</t>
  </si>
  <si>
    <t>Проведение оцифровки кино-коллекции Республики Казахстан</t>
  </si>
  <si>
    <t>262</t>
  </si>
  <si>
    <t>Управление культуры области</t>
  </si>
  <si>
    <t>Услуги по реализации государственной политики на местном уровне в области культуры</t>
  </si>
  <si>
    <t>Поддержка культурно-досуговой работы</t>
  </si>
  <si>
    <t>Обеспечение сохранности историко-культурного наследия и доступа к ним</t>
  </si>
  <si>
    <t>Поддержка театрального и музыкального искусства</t>
  </si>
  <si>
    <t>Развитие объектов культуры</t>
  </si>
  <si>
    <t>Увековечение памяти деятелей государства</t>
  </si>
  <si>
    <t>Реализация социально-значимых мероприятий местного значения в сфере культуры</t>
  </si>
  <si>
    <t>347</t>
  </si>
  <si>
    <t>Управление культуры и архивов города республиканского значения, столицы</t>
  </si>
  <si>
    <t>Обеспечение функционирования зоопарков и дендропарков</t>
  </si>
  <si>
    <t>Обеспечение сохранности историко - культурного наследия и доступа к ним</t>
  </si>
  <si>
    <t>Спорт</t>
  </si>
  <si>
    <t>Реализация физкультурно-оздоровительных и спортивных мероприятий на местном уровне</t>
  </si>
  <si>
    <t>Поддержка развития массового спорта и национальных видов спорта</t>
  </si>
  <si>
    <t>Обеспечение поддержки развития массового спорта и национальных видов спорта</t>
  </si>
  <si>
    <t>Стимулирование деятелей в сфере спорта</t>
  </si>
  <si>
    <t>Развитие спорта высших достижений</t>
  </si>
  <si>
    <t>Обеспечение развития спорта высших достижений</t>
  </si>
  <si>
    <t>Строительство, реконструкция объектов спорта</t>
  </si>
  <si>
    <t>Развитие объектов спорта</t>
  </si>
  <si>
    <t>Услуги по реализации государственной политики на местном уровне  в сфере физической культуры и спорта</t>
  </si>
  <si>
    <t>Проведение спортивных соревнований на областном уровне</t>
  </si>
  <si>
    <t>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</si>
  <si>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>Услуги по реализации государственной политики на местном уровне в сфере физической культуры и спорта</t>
  </si>
  <si>
    <t>Проведение спортивных соревнований на местном уровне</t>
  </si>
  <si>
    <t>Подготовка и участие членов сборных команд по различным видам спорта на республиканских и международных спортивных соревнованиях</t>
  </si>
  <si>
    <t>Организация и проведение мероприятий Всемирной зимней универсиады 2017 года</t>
  </si>
  <si>
    <t>Обеспечение функционирования государственных городских спортивных организаций</t>
  </si>
  <si>
    <t>Развитие массового спорта и национальных видов спорта</t>
  </si>
  <si>
    <t>Проведение спортивных соревнований на районном (города областного значения) уровне</t>
  </si>
  <si>
    <t>Подготовка и участие членов  сборных команд района (города областного значения) по различным видам спорта на областных спортивных соревнованиях</t>
  </si>
  <si>
    <t>Подготовка и участие членов сборных команд района (города областного значения) по различным видам спорта на областных спортивных соревнованиях</t>
  </si>
  <si>
    <t>Информационное пространство</t>
  </si>
  <si>
    <t>219</t>
  </si>
  <si>
    <t>Обеспечение доступа к научно-историческим ценностям, научно-технической и научно-педагогической информации</t>
  </si>
  <si>
    <t>Обеспечение доступа к научно-историческим ценностям</t>
  </si>
  <si>
    <t>Обеспечение доступности научной, научно-технической и научно-педагогической информации</t>
  </si>
  <si>
    <t>Обеспечение внутриполитической стабильности,  укрепление казахстанского патриотизма, взаимоотношение институтов гражданского общества и государства</t>
  </si>
  <si>
    <t>Проведение государственной информационной политики</t>
  </si>
  <si>
    <t>Размещение государственного информационного заказа</t>
  </si>
  <si>
    <t>Стимулирование деятелей в сфере информации</t>
  </si>
  <si>
    <t>Создание информационной системы «Автоматизированный мониторинг национального информационного пространства»</t>
  </si>
  <si>
    <t>Обеспечение укрепления взаимоотношения институтов гражданского общества и государства</t>
  </si>
  <si>
    <t>259</t>
  </si>
  <si>
    <t>Управление архивов и документации области</t>
  </si>
  <si>
    <t>Услуги по реализации государственной политики на местном уровне по управлению архивным делом</t>
  </si>
  <si>
    <t>Обеспечение сохранности архивного фонда</t>
  </si>
  <si>
    <t>Обеспечение функционирования областных библиотек</t>
  </si>
  <si>
    <t>Услуги по проведению государственной информационной политики</t>
  </si>
  <si>
    <t>Развитие государственного языка и других языков народа Казахстана</t>
  </si>
  <si>
    <t>264</t>
  </si>
  <si>
    <t>Управление по развитию языков области</t>
  </si>
  <si>
    <t>Услуги по реализации государственной политики на местном уровне в области развития языков</t>
  </si>
  <si>
    <t>Развитие объектов архивов</t>
  </si>
  <si>
    <t>Обеспечение функционирования городских библиотек</t>
  </si>
  <si>
    <t>363</t>
  </si>
  <si>
    <t>Управление по развитию языков города республиканского значения, столицы</t>
  </si>
  <si>
    <t>Функционирование районных (городских) библиотек</t>
  </si>
  <si>
    <t>456</t>
  </si>
  <si>
    <t>Отдел внутренней политики района (города областного значения)</t>
  </si>
  <si>
    <t>470</t>
  </si>
  <si>
    <t>Отдел внутренней политики и развития языков района (города областного значения)</t>
  </si>
  <si>
    <t>734</t>
  </si>
  <si>
    <t>Управление по развитию языков, архивов и документации области</t>
  </si>
  <si>
    <t>Услуги по реализации государственной политики на местном уровне в области развития языков, по управлению архивным делом</t>
  </si>
  <si>
    <t>Туризм</t>
  </si>
  <si>
    <t>Формирование национального туристского продукта и продвижение его на международном и внутреннем рынке</t>
  </si>
  <si>
    <t>Формирование туристского имиджа Казахстана</t>
  </si>
  <si>
    <t>Регулирование туристской деятельности</t>
  </si>
  <si>
    <t>275</t>
  </si>
  <si>
    <t>Управление предпринимательства области</t>
  </si>
  <si>
    <t>284</t>
  </si>
  <si>
    <t>Управление туризма области</t>
  </si>
  <si>
    <t>Услуги по реализации государственной политики на местном уровне  в сфере туризма</t>
  </si>
  <si>
    <t>Регулирование туристической деятельности</t>
  </si>
  <si>
    <t>397</t>
  </si>
  <si>
    <t>Управление по инвестициям и развитию города Астаны</t>
  </si>
  <si>
    <t>399</t>
  </si>
  <si>
    <t>Управление туризма и внешних связей города республиканского значения, столицы</t>
  </si>
  <si>
    <t>Услуги по реализации государственной политики на местном уровне в сфере туризма и внешних связей</t>
  </si>
  <si>
    <t>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концессионных проектов, консультативное сопровождение концессионных проектов</t>
  </si>
  <si>
    <t>Развитие объектов туризма</t>
  </si>
  <si>
    <t>480</t>
  </si>
  <si>
    <t>Отдел туризма района (города областного значения)</t>
  </si>
  <si>
    <t>Формирование туристского имиджа в Щучинско-Боровской курортной зоне</t>
  </si>
  <si>
    <t>Прочие услуги по организации культуры, спорта, туризма  и информационного пространства</t>
  </si>
  <si>
    <t>Проведение мероприятий по молодежной политике и патриотическому воспитанию граждан</t>
  </si>
  <si>
    <t>Формирование государственной политики в сфере культуры, спорта и туристской деятельности</t>
  </si>
  <si>
    <t>Обеспечение деятельности уполномоченного органа в области культуры, спорта и туристской деятельности</t>
  </si>
  <si>
    <t>Капитальные расходы Министерства культуры и спорта Республики Казахстан</t>
  </si>
  <si>
    <t>Прикладные научные исследования</t>
  </si>
  <si>
    <t>Услуги по реализации государственной внутренней политики на местном уровне</t>
  </si>
  <si>
    <t>Реализация мероприятий в сфере молодежной политики</t>
  </si>
  <si>
    <t>Услуги по реализации государственной политики на местном уровне в области культуры и управления архивным делом</t>
  </si>
  <si>
    <t>283</t>
  </si>
  <si>
    <t>Управление по вопросам молодежной политики области</t>
  </si>
  <si>
    <t>Услуги по реализации молодежной политики на местном уровне</t>
  </si>
  <si>
    <t>286</t>
  </si>
  <si>
    <t>Управление туризма и внешних связей области</t>
  </si>
  <si>
    <t>Услуги по реализации государственной политики на местном уровне  в сфере туризма и внешних связей</t>
  </si>
  <si>
    <t>Услуги по реализации государственной политики на местном уровне в области культуры и архивов</t>
  </si>
  <si>
    <t>Услуги по реализации государственной, внутренней политики на местном уровне</t>
  </si>
  <si>
    <t>Строительство Национального пантеона</t>
  </si>
  <si>
    <t>377</t>
  </si>
  <si>
    <t xml:space="preserve">Управление по вопросам молодежной политики города республиканского значения, столицы
</t>
  </si>
  <si>
    <t>Услуги по реализации государственной политики на местном уровне по вопросам молодежной политики</t>
  </si>
  <si>
    <t>Обеспечение деятельности Международного комплекса лыжных трамплинов</t>
  </si>
  <si>
    <t>Услуги по реализации государственной политики на местном уровне в области культуры, архивов и документации</t>
  </si>
  <si>
    <t>Услуги по реализации государственной политики на местном уровне в области развития языков и культуры</t>
  </si>
  <si>
    <t>Услуги по реализации государственной политики на местном уровне в области информации, укрепления государственности и формирования социального оптимизма граждан</t>
  </si>
  <si>
    <t>Услуги по реализации государственной политики на местном уровне в области культуры, развития языков, физической культуры и спорта</t>
  </si>
  <si>
    <t>Услуги по реализации государственной политики на местном уровне в области информации, укрепления государственности и формирования социального оптимизма граждан, развития языков</t>
  </si>
  <si>
    <t>Услуги по реализации государственной политики на местном уровне в области информации, укрепления государственности и формирования социального оптимизма граждан, развития языков и культуры</t>
  </si>
  <si>
    <t>Развитие инфраструктуры Щучинско-Боровской курортной зоны</t>
  </si>
  <si>
    <t>735</t>
  </si>
  <si>
    <t>Управление внешних связей и туризма области</t>
  </si>
  <si>
    <t>Услуги по реализации государственной политики на местном уровне  в сфере внешних связей и туризма</t>
  </si>
  <si>
    <t>Повышение инвестиционного имиджа области</t>
  </si>
  <si>
    <t>Услуги по реализации государственной политики на местном уровне в области культуры, физической культуры и спорта</t>
  </si>
  <si>
    <t>Услуги по реализации государственной политики на местном уровне в сфере физической культуры, спорта и туризма</t>
  </si>
  <si>
    <t>09</t>
  </si>
  <si>
    <t>Топливно-энергетический комплекс и недропользование</t>
  </si>
  <si>
    <t>Топливо и энергетика</t>
  </si>
  <si>
    <t>Развитие атомных и энергетических проектов</t>
  </si>
  <si>
    <t>Обеспечение ядерной безопасности на территории Республики Казахстан</t>
  </si>
  <si>
    <t>Обеспечение радиационной безопасности на территории Республики Казахстан</t>
  </si>
  <si>
    <t>Мониторинг ядерных испытаний</t>
  </si>
  <si>
    <t>Прикладные научные исследования технологического характера в сфере атомной энергетики</t>
  </si>
  <si>
    <t>Строительство стендового комплекса Казахстанского материаловедческого токамака КТМ</t>
  </si>
  <si>
    <t>Развитие тепло-электроэнергетики</t>
  </si>
  <si>
    <t>Оплата услуг поверенному агенту по исполнению поручения в рамках модернизации строительства систем теплоснабжения за счет целевого трансферта из Национального фонда Республики Казахстан</t>
  </si>
  <si>
    <t>089</t>
  </si>
  <si>
    <t>Обеспечение рационального и комплексного использования недр и повышение геологической изученности территории Республики Казахстан</t>
  </si>
  <si>
    <t>Реализация инициативы прозрачности деятельности добывающих отраслей в Республике Казахстан</t>
  </si>
  <si>
    <t>Формирование геологической информации</t>
  </si>
  <si>
    <t>Региональные, геолого-съемочные, поисково-оценочные и поисково-разведочные работы</t>
  </si>
  <si>
    <t>Мониторинг минерально-сырьевой базы и недропользования, подземных вод и опасных геологических процессов</t>
  </si>
  <si>
    <t>Ликвидация и консервация нефтегазовых скважин</t>
  </si>
  <si>
    <t>254</t>
  </si>
  <si>
    <t>Управление природных ресурсов и регулирования природопользования области</t>
  </si>
  <si>
    <t>Организация и проведение поисково-разведочных работ на подземные воды для хозяйственно-питьевого водоснабжения населенных пунктов</t>
  </si>
  <si>
    <t>Развитие теплоэнергетической системы</t>
  </si>
  <si>
    <t>Субсидирование затрат энергопроизводящих организаций на приобретение топлива для бесперебойного проведения отопительного сезона</t>
  </si>
  <si>
    <t>202</t>
  </si>
  <si>
    <t>386</t>
  </si>
  <si>
    <t>Управление энергетики города Астаны</t>
  </si>
  <si>
    <t>Услуги по реализации государственной политики на местном уровне в области энергетики</t>
  </si>
  <si>
    <t>Проведение текущих мероприятий по энергосбережению и повышению энергоэффективности</t>
  </si>
  <si>
    <t>Прочие услуги в области топливно-энергетического комплекса и недропользования</t>
  </si>
  <si>
    <t>Мониторинг сейсмологической информации</t>
  </si>
  <si>
    <t>Ликвидация последствий деятельности шахт и угольных разрезов бывшего производственного объединения «Карагандауголь»</t>
  </si>
  <si>
    <t>Обеспечение закрытия шахт Карагандинского угольного бассейна</t>
  </si>
  <si>
    <t>Возмещение ущерба работникам ликвидированных шахт, переданных в Товарищество с ограниченной ответственностью  «Карагандаликвидшахт»</t>
  </si>
  <si>
    <t>Обеспечение повышения энергоэффективности отраслей экономики</t>
  </si>
  <si>
    <t>071</t>
  </si>
  <si>
    <t>Развитие газотранспортной системы</t>
  </si>
  <si>
    <t>Проведение ремонтно-восстановительных работ кабелей электроснабжения</t>
  </si>
  <si>
    <t>*Показатель RNAME не найден</t>
  </si>
  <si>
    <t>10</t>
  </si>
  <si>
    <t>Сельское, водное, лесное, рыбное хозяйство, особо охраняемые природные территории, охрана окружающей среды и животного мира, земельные отношения</t>
  </si>
  <si>
    <t>Сельское хозяйство</t>
  </si>
  <si>
    <t>249</t>
  </si>
  <si>
    <t>Создание условий для развития животноводства  и  производства, переработки, реализации продукции животноводства</t>
  </si>
  <si>
    <t>Диагностика заболеваний животных</t>
  </si>
  <si>
    <t>Противоэпизоотические мероприятия, ликвидация очагов острых  и хронических инфекционных  заболеваний  животных и птиц</t>
  </si>
  <si>
    <t>Мониторинг, референция, лабораторная диагностика в ветеринарии</t>
  </si>
  <si>
    <t>Обеспечение пищевой безопасности</t>
  </si>
  <si>
    <t>Программно-целевое финансирование научных исследований в области животноводства и ветеринарии</t>
  </si>
  <si>
    <t>Информационное обеспечение субъектов агропромышленного комплекса на безвозмездной основе в области производства, переработки и реализации продукции животноводства</t>
  </si>
  <si>
    <t>250</t>
  </si>
  <si>
    <t>Повышение доступности финансовых услуг</t>
  </si>
  <si>
    <t>255</t>
  </si>
  <si>
    <t>Создание условий для развития   производства, переработки, реализации продукции растениеводства</t>
  </si>
  <si>
    <t>Услуги по сортоиспытанию  сельскохозяйственных культур</t>
  </si>
  <si>
    <t>Поддержка страхования в растениеводстве</t>
  </si>
  <si>
    <t>Оказание научно-методических услуг по определению агрохимического состава почв</t>
  </si>
  <si>
    <t>Оказание услуг по агрометеорологическому и космическому мониторингу сельскохозяйственного производства</t>
  </si>
  <si>
    <t>Программно-целевое финансирование научных исследований и мероприятий в растениеводстве</t>
  </si>
  <si>
    <t>Защита и карантин растений</t>
  </si>
  <si>
    <t>Информационное обеспечение субъектов агропромышленного комплекса на безвозмездной основе в области производства, переработки и реализации продукции растениеводства</t>
  </si>
  <si>
    <t>Капитальные расходы подведомственных государственных учреждений в области растениеводства</t>
  </si>
  <si>
    <t>Управление сельского хозяйства области</t>
  </si>
  <si>
    <t>Услуги по реализации государственной политики на местном уровне в сфере сельского хозяйства</t>
  </si>
  <si>
    <t>Поддержка семеноводства</t>
  </si>
  <si>
    <t>Субсидирование стоимости услуг  по доставке воды сельскохозяйственным товаропроизводителям</t>
  </si>
  <si>
    <t>Обеспечение закладки и выращивания многолетних насаждений плодово-ягодных культур и винограда</t>
  </si>
  <si>
    <t>Экспертиза качества казахстанского хлопка-волокна и хлопка-сырца</t>
  </si>
  <si>
    <t>Обезвреживание пестицидов (ядохимикатов)</t>
  </si>
  <si>
    <t>Услуги по распространению и внедрению инновационного опыта</t>
  </si>
  <si>
    <t>Субсидирование повышения урожайности и качества продукции растениеводства, удешевление стоимости горюче-смазочных материалов и других товарно-материальных ценностей, необходимых для проведения весенне-полевых и уборочных работ, путем субсидирования производства приоритетных культур</t>
  </si>
  <si>
    <t>Содержание и ремонт государственных пунктов искусственного осеменения животных, заготовки животноводческой продукции и сырья, площадок по убою сельскохозяйственных животных, специальных хранилищ (могильников) пестицидов, ядохимикатов и тары из-под них</t>
  </si>
  <si>
    <t>Услуги по транспортировке ветеринарных препаратов до пункта временного хранения</t>
  </si>
  <si>
    <t>Мероприятия по борьбе с вредными организмами сельскохозяйственных культур</t>
  </si>
  <si>
    <t>Централизованный закуп ветеринарных препаратов по профилактике и диагностике энзоотических болезней животных, услуг по их профилактике и диагностике, организация их хранения и транспортировки (доставки) местным исполнительным органам районов (городов областного значения)</t>
  </si>
  <si>
    <t>Удешевление сельхозтоваропроизводителям стоимости гербицидов, биоагентов (энтомофагов) и биопрепаратов, предназначенных для обработки сельскохозяйственных культур в целях защиты растений</t>
  </si>
  <si>
    <t>Определение сортовых и посевных качеств семенного и посадочного материала</t>
  </si>
  <si>
    <t>Государственный учет и регистрация тракторов, прицепов к ним, самоходных сельскохозяйственных, мелиоративных и дорожно-строительных машин и механизмов</t>
  </si>
  <si>
    <t>Субсидирование стоимости удобрений (за исключением органических)</t>
  </si>
  <si>
    <t>Возделывание сельскохозяйственных культур в защищенном грунте</t>
  </si>
  <si>
    <t>Возмещение части расходов, понесенных субъектом агропромышленного комплекса, при инвестиционных вложениях</t>
  </si>
  <si>
    <t>051</t>
  </si>
  <si>
    <t>Субсидирование в рамках гарантирования и страхования займов субъектов агропромышленного комплекса</t>
  </si>
  <si>
    <t>Субсидирование развития племенного животноводства, повышение продуктивности и качества продукции животноводства</t>
  </si>
  <si>
    <t>Субсидирование заготовительным организациям в сфере агропромышленного комплекса суммы налога на добавленную стоимость, уплаченного в бюджет, в пределах исчисленного налога на добавленную стоимость</t>
  </si>
  <si>
    <t>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</t>
  </si>
  <si>
    <t>Субсидирование ставок вознаграждения при кредитовании, а также лизинге на приобретение сельскохозяйственных животных, техники и технологического оборудования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</si>
  <si>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 в сфере животноводства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</si>
  <si>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 в сфере растениеводства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</si>
  <si>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</si>
  <si>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Частичное гарантирование по микрокредитам в рамках Программы развития продуктивной занятости и массового предпринимательства</t>
  </si>
  <si>
    <t>Субсидирование операционных затрат микрофинансовых организаций в рамках Программы развития продуктивной занятости и массового предпринимательства</t>
  </si>
  <si>
    <t>Развитие объектов сельского хозяйства</t>
  </si>
  <si>
    <t>349</t>
  </si>
  <si>
    <t>Управление сельского хозяйства и ветеринарии города республиканского значения, столицы</t>
  </si>
  <si>
    <t>Услуги по реализации государственной политики на местном уровне в сфере сельского хозяйства и ветеринарии</t>
  </si>
  <si>
    <t>Возмещение владельцам стоимости изымаемых и уничтожаемых больных животных, продуктов и сырья животного происхождения</t>
  </si>
  <si>
    <t>Проведение противоэпизоотических мероприятий</t>
  </si>
  <si>
    <t>Проведение мероприятий по идентификации сельскохозяйственных животных</t>
  </si>
  <si>
    <t>Организация отлова и уничтожения бродячих собак и кошек</t>
  </si>
  <si>
    <t>375</t>
  </si>
  <si>
    <t>Управление сельского хозяйства города републиканского значения, столицы</t>
  </si>
  <si>
    <t>460</t>
  </si>
  <si>
    <t>Отдел сельского хозяйства, ветеринарии и земельных отношений района (города областного значения)</t>
  </si>
  <si>
    <t>Услуги по реализации государственной политики на местном уровне в сфере сельского хозяйства, ветеринарии и земельных отношений на территории района (города областного значения)</t>
  </si>
  <si>
    <t>Обеспечение функционирования скотомогильников (биотермических ям)</t>
  </si>
  <si>
    <t>Проведение ветеринарных мероприятий по энзоотическим болезням животных</t>
  </si>
  <si>
    <t>462</t>
  </si>
  <si>
    <t>Отдел сельского хозяйства района (города областного значения)</t>
  </si>
  <si>
    <t>473</t>
  </si>
  <si>
    <t>Отдел ветеринарии района (города областного значения)</t>
  </si>
  <si>
    <t>Услуги по реализации государственной политики на местном уровне в сфере ветеринарии</t>
  </si>
  <si>
    <t>Организация санитарного убоя больных животных</t>
  </si>
  <si>
    <t>Возмещение владельцам стоимости обезвреженных (обеззараженных) и переработанных без изъятия животных, продукции и сырья животного происхождения, представляющих опасность для здоровьяживотных и человека</t>
  </si>
  <si>
    <t>Услуги по реализации государственной политики на местном уровне в сфере сельского хозяйства и земельных отношений</t>
  </si>
  <si>
    <t>Услуги по реализации государственной политики на местном уровне в сфере земельных отношений и сельского хозяйства</t>
  </si>
  <si>
    <t>719</t>
  </si>
  <si>
    <t>Управление ветеринарии области</t>
  </si>
  <si>
    <t>Централизованный закуп изделий и атрибутов ветеринарного назначения для проведения идентификации сельскохозяйственных животных, ветеринарного паспорта на животное и их транспортировка (доставка) местным исполнительным органам районов (городов областного значения)</t>
  </si>
  <si>
    <t>Централизованный закуп средств индивидуальной защиты работников, приборов, инструментов, техники, оборудования и инвентаря, для материально-технического оснащения государственных ветеринарных организаций</t>
  </si>
  <si>
    <t>737</t>
  </si>
  <si>
    <t>Управление сельского хозяйства и ветеринарии области</t>
  </si>
  <si>
    <t>800</t>
  </si>
  <si>
    <t>Отдел ветеринарии и ветеринарного контроля района (города областного значения)</t>
  </si>
  <si>
    <t>Услуги по реализации государственной политики на местном уровне в сфере ветеринарии и ветеринарного контроля</t>
  </si>
  <si>
    <t>Водное хозяйство</t>
  </si>
  <si>
    <t>Эффективное управление водными ресурсами</t>
  </si>
  <si>
    <t>Мониторинг и оценка мелиоративного состояния орошаемых земель</t>
  </si>
  <si>
    <t>Эксплуатация трансграничных и республиканских водохозяйственных объектов, не связанных с подачей воды и мониторинг за их техническим состоянием</t>
  </si>
  <si>
    <t>Проведение природоохранных попусков</t>
  </si>
  <si>
    <t>Охрана и рациональное использование водных ресурсов</t>
  </si>
  <si>
    <t>Программно-целевое финансирование научных исследований и мероприятия в области водного хозяйства</t>
  </si>
  <si>
    <t>Капитальный ремонт и восстановление особо аварийных участков межхозяйственных каналов и гидромелиоративных сооружений</t>
  </si>
  <si>
    <t>Строительство и реконструкция систем водоснабжения, гидротехнических сооружений</t>
  </si>
  <si>
    <t>Обеспечение поступления из сопредельных стран стока трансграничных рек в соответствии с договоренностями по вододелению</t>
  </si>
  <si>
    <t>Организация сотрудничества с сопредельными государствами по вопросам регулирования водных отношений, рационального использования и охраны трансграничных вод</t>
  </si>
  <si>
    <t>Установление водоохранных зон и полос водных объектов</t>
  </si>
  <si>
    <t>Обеспечение функционирования водохозяйственных сооружений, находящихся в коммунальной собственности</t>
  </si>
  <si>
    <t>Восстановление особо аварийных водохозяйственных сооружений и гидромелиоративных систем</t>
  </si>
  <si>
    <t>Лесное хозяйство</t>
  </si>
  <si>
    <t>Управление, обеспечение сохранения и развития лесных ресурсов и животного мира</t>
  </si>
  <si>
    <t>Обеспечение сохранения объектов природно-заповедного фонда</t>
  </si>
  <si>
    <t>Обеспечение сохранения, воспроизводства и рационального использования лесных ресурсов</t>
  </si>
  <si>
    <t>Обеспечение сохранения, воспроизводства и рационального использования ресурсов животного мира</t>
  </si>
  <si>
    <t>Программно-целевое финансирование научных исследований и мероприятий в области лесного хозяйства и животного мира</t>
  </si>
  <si>
    <t>Охрана,защита,воспроизводство лесов и лесоразведение</t>
  </si>
  <si>
    <t>Охрана животного мира</t>
  </si>
  <si>
    <t>Создание лесонасаждений вдоль автомобильной дороги «Астана-Щучинск» на участках «Шортанды-Щучинск»</t>
  </si>
  <si>
    <t>Создание «зеленого пояса»</t>
  </si>
  <si>
    <t>Охрана, защита, воспроизводство лесов и лесоразведение</t>
  </si>
  <si>
    <t>Охрана окружающей среды</t>
  </si>
  <si>
    <t>Реализация Концепции по переходу к «зеленой экономике» и Программы партнерства «Зеленый Мост»</t>
  </si>
  <si>
    <t>Стабилизация и улучшение качества окружающей среды</t>
  </si>
  <si>
    <t>Услуги по реализации мероприятий в рамках реализации международных соглашений, конвенций и протоколов</t>
  </si>
  <si>
    <t>Услуги по реализации задач информационного обеспечения в области охраны окружающей среды</t>
  </si>
  <si>
    <t>Ликвидация природных и техногенных загрязнений</t>
  </si>
  <si>
    <t>Строительство и реконструкция объектов охраны окружающей среды</t>
  </si>
  <si>
    <t>Организация ведения государственного кадастра отходов производства и потребления</t>
  </si>
  <si>
    <t>Развитие гидрометеорологического и экологического мониторинга</t>
  </si>
  <si>
    <t>Проведение наблюдений за состоянием окружающей среды</t>
  </si>
  <si>
    <t>Ведение гидрометеорологического мониторинга</t>
  </si>
  <si>
    <t>155</t>
  </si>
  <si>
    <t>Реализация мероприятий технической помощи в рамках содействия устойчивому развитию и росту Республики Казахстан</t>
  </si>
  <si>
    <t>Услуги по реализации государственной политики в сфере охраны окружающей  среды на местном уровне</t>
  </si>
  <si>
    <t>Мероприятия по охране окружающей среды</t>
  </si>
  <si>
    <t>Содержание и защита особо охраняемых природных территорий</t>
  </si>
  <si>
    <t>Реализация природоохранных мероприятий</t>
  </si>
  <si>
    <t>Развитие объектов охраны окружающей среды</t>
  </si>
  <si>
    <t>Охрана, защита, воспроизводство лесов и животного мира</t>
  </si>
  <si>
    <t>Обеспечение деятельности Государственного национального природного парка «Бурабай»</t>
  </si>
  <si>
    <t>Капитальные расходы  Государственного национального природного парка «Бурабай»</t>
  </si>
  <si>
    <t>Земельные отношения</t>
  </si>
  <si>
    <t>Повышение доступности информации о земельных ресурсах</t>
  </si>
  <si>
    <t>Формирование сведений государственного земельного кадастра</t>
  </si>
  <si>
    <t>Обеспечение топографо-геодезической и картографической продукцией и ее хранение</t>
  </si>
  <si>
    <t>Нормативно-методическое обеспечение в сфере управления земельными ресурсами, геодезии и картографии</t>
  </si>
  <si>
    <t>251</t>
  </si>
  <si>
    <t>Управление земельных отношений области</t>
  </si>
  <si>
    <t>Услуги по реализации государственной политики в области регулирования земельных отношений на территории области</t>
  </si>
  <si>
    <t>Регулирование земельных отношений</t>
  </si>
  <si>
    <t>Возмещение убытков, причиненных собственникам земельных участков или землепользователям</t>
  </si>
  <si>
    <t>Услуги по реализации государственной политики в области регулирования земельных отношений на территории города республиканского значения, столицы</t>
  </si>
  <si>
    <t>391</t>
  </si>
  <si>
    <t>Управление по контролю за использованием и охраной земель города республиканского значения, столицы</t>
  </si>
  <si>
    <t>Услуги по реализации государственной политики на местном уровне в сфере контроля за использованием и охраной земель</t>
  </si>
  <si>
    <t>394</t>
  </si>
  <si>
    <t>Управление земельных отношений и по контролю за использованием и охраной земель города республиканского значения, столицы</t>
  </si>
  <si>
    <t>Услуги по реализации государственной политики в области регулирования земельных отношений, контроля за использованием и охраной земель на территории города республиканского значения, столицы</t>
  </si>
  <si>
    <t>Организация работ по зонированию земель</t>
  </si>
  <si>
    <t>Услуги по реализации государственной политики в области регулирования земельных отношений на территории района (города областного значения)</t>
  </si>
  <si>
    <t>Работы по переводу сельскохозяйственных угодий из одного вида в другой</t>
  </si>
  <si>
    <t>Земельно-хозяйственное устройство населенных пунктов</t>
  </si>
  <si>
    <t>Землеустройство, проводимое при установлении границ районов, городов областного значения, районного значения, сельских округов, поселков, сел</t>
  </si>
  <si>
    <t>Возмещение убытков землепользователей или собственникам земельных участков при принудительном отчуждении земельных участков для создания зеленой зоны города Астаны</t>
  </si>
  <si>
    <t>725</t>
  </si>
  <si>
    <t>Управление по контролю за использованием и охраной земель области</t>
  </si>
  <si>
    <t>729</t>
  </si>
  <si>
    <t>Управление земельной инспекции области</t>
  </si>
  <si>
    <t>Прочие услуги в области сельского, водного, лесного, рыбного  хозяйства, охраны окружающей среды и земельных отношений</t>
  </si>
  <si>
    <t>Планирование, регулирование, управление в сфере сельского хозяйства, природопользования и использования земельных ресурсов</t>
  </si>
  <si>
    <t>Капитальные расходы Министерства сельского хозяйства Республики Казахстан</t>
  </si>
  <si>
    <t>152</t>
  </si>
  <si>
    <t>Реализация бюджетных инвестиционных проектов в рамках содействия устойчивому развитию и росту Республики Казахстан</t>
  </si>
  <si>
    <t>Сокращение выбросов парниковых газов</t>
  </si>
  <si>
    <t>Услуги по выполнению положений Рамочной Конвенции ООН об изменении климата и Киотского протокола</t>
  </si>
  <si>
    <t>Формирование региональных стабилизационных фондов продовольственных товаров</t>
  </si>
  <si>
    <t>Реализация мер по оказанию социальной поддержки специалистов</t>
  </si>
  <si>
    <t>Поддержка использования возобновляемых источников энергии</t>
  </si>
  <si>
    <t>11</t>
  </si>
  <si>
    <t>Промышленность, архитектурная, градостроительная и строительная деятельность</t>
  </si>
  <si>
    <t>Промышленность</t>
  </si>
  <si>
    <t>Развитие нефтегазохимической промышленности и местного содержания в контрактах на недропользование</t>
  </si>
  <si>
    <t>Анализ динамики местного содержания в контрактах на недропользование, а также контрактных обязательств по обучению граждан Республики Казахстан</t>
  </si>
  <si>
    <t>Прикладные научные иследования технологического характера в области промышленности</t>
  </si>
  <si>
    <t>090</t>
  </si>
  <si>
    <t>Содействие развитию отраслей промышленности и обеспечение промышленной безопасности</t>
  </si>
  <si>
    <t>Поддержка создания новых, модернизация и оздоровление действующих производств в рамках направления «Производительность-2020»</t>
  </si>
  <si>
    <t>Исследования в области индустриального развития Республики Казахстан</t>
  </si>
  <si>
    <t>Содействие продвижению экспорта казахстанских товаров на внешние рынки</t>
  </si>
  <si>
    <t>Проведение Телемостов с участием Главы государства по презентации проектов Карты индустриализации</t>
  </si>
  <si>
    <t>Содействие развитию местного содержания</t>
  </si>
  <si>
    <t>Архитектурная, градостроительная и строительная деятельность</t>
  </si>
  <si>
    <t>Реализация мероприятий по совершенствованию  архитектурной, градостроительной и строительной деятельности</t>
  </si>
  <si>
    <t>Совершенствование нормативно-технических документов в сфере архитектурной, градостроительной и строительной деятельности</t>
  </si>
  <si>
    <t>084</t>
  </si>
  <si>
    <t>Услуги по реализации государственной политики на местном уровне в области строительства</t>
  </si>
  <si>
    <t>272</t>
  </si>
  <si>
    <t>Управление архитектуры и градостроительства области</t>
  </si>
  <si>
    <t>Услуги по реализации государственной политики  в области архитектуры и градостроительства на местном уровне</t>
  </si>
  <si>
    <t>Разработка комплексных схем градостроительного развития и генеральных планов населенных пунктов</t>
  </si>
  <si>
    <t>Услуги по реализации государственной политики  в области строительства, архитектуры и градостроительства на местном уровне</t>
  </si>
  <si>
    <t>365</t>
  </si>
  <si>
    <t>Управление архитектуры и градостроительства города республиканского значения, столицы</t>
  </si>
  <si>
    <t>Услуги по реализации государственной политики  в сфере архитектуры и градостроительства на местном уровне</t>
  </si>
  <si>
    <t>Разработка генеральных планов застройки населенных пунктов</t>
  </si>
  <si>
    <t>390</t>
  </si>
  <si>
    <t>Управление государственного архитектурно-строительного контроля города республиканского значения, столицы</t>
  </si>
  <si>
    <t>Услуги по реализации государственной политики на местном уровне в сфере государственного архитектурно-строительного контроля</t>
  </si>
  <si>
    <t>Услуги по реализации государственной политики  в области строительства, улучшения архитектурного облика городов, районов и населенных пунктов области и обеспечению рационального и эффективного градостроительного освоения территории района (города областного значения)</t>
  </si>
  <si>
    <t>Разработка схем градостроительного развития территории района, генеральных планов городов районного (областного) значения, поселков и иных сельских населенных пунктов</t>
  </si>
  <si>
    <t>468</t>
  </si>
  <si>
    <t>Отдел архитектуры и градостроительства района (города областного значения)</t>
  </si>
  <si>
    <t>Услуги по реализации государственной политики  в области  архитектуры и градостроительства на местном уровне</t>
  </si>
  <si>
    <t>Разработка схем градостроительного развития территории района и генеральных планов населенных пунктов</t>
  </si>
  <si>
    <t>Услуги по реализации государственной политики в области строительства, архитектуры и градостроительства на местном уровне</t>
  </si>
  <si>
    <t>Разработка схем градостроительного развития территории района и генеральных планов населенных пунктов</t>
  </si>
  <si>
    <t>724</t>
  </si>
  <si>
    <t>Управление государственного архитектурно-строительного контроля области</t>
  </si>
  <si>
    <t>728</t>
  </si>
  <si>
    <t>Управление государственного архитектурно-строительного контроля и лицензирования области</t>
  </si>
  <si>
    <t>Услуги по реализации государственной политики в области архитектурно-строительного контроля и лицензированияна местном уровне</t>
  </si>
  <si>
    <t>Прочие услуги  в сфере промышленности, архитектурной, градостроительной и строительной деятельности</t>
  </si>
  <si>
    <t>Обеспечение хранения информации</t>
  </si>
  <si>
    <t>277</t>
  </si>
  <si>
    <t>Управление промышленности и индустриально-инновационного развития области</t>
  </si>
  <si>
    <t>Услуги по реализации государственной политики в сфере промышленности и индустриально-инновационного развития на местном уровне</t>
  </si>
  <si>
    <t>12</t>
  </si>
  <si>
    <t>Транспорт и коммуникации</t>
  </si>
  <si>
    <t>Автомобильный транспорт</t>
  </si>
  <si>
    <t>Развитие инфраструктуры автомобильных дорог в городах районного значения, поселках, селах, сельских округах</t>
  </si>
  <si>
    <t>Обеспечение функционирования автомобильных дорог в городах районного значения, поселках, селах, сельских округах</t>
  </si>
  <si>
    <t>Капитальный и средний ремонт автомобильных дорог улиц населенных пунктов</t>
  </si>
  <si>
    <t>Развитие автомобильных дорог на республиканском уровне</t>
  </si>
  <si>
    <t>За счет внутренних источников</t>
  </si>
  <si>
    <t>Ремонт и организация содержания, направленная на улучшение качества автомобильных дорог общего пользования</t>
  </si>
  <si>
    <t>Капитальный, средний и текущий ремонт, содержание, озеленение, диагностика и инструментальное обследование автомобильных дорог республиканского значения</t>
  </si>
  <si>
    <t>Обеспечение качества выполнения дорожно-строительных и ремонтных работ</t>
  </si>
  <si>
    <t>Услуги по организации работ по строительству, реконструкции, ремонту и содержанию автомобильных дорог</t>
  </si>
  <si>
    <t>233</t>
  </si>
  <si>
    <t>Выполнение обязательств по договору доверительного управления государственным имуществом</t>
  </si>
  <si>
    <t>268</t>
  </si>
  <si>
    <t>Управление пассажирского транспорта и автомобильных дорог области</t>
  </si>
  <si>
    <t>Развитие транспортной инфраструктуры</t>
  </si>
  <si>
    <t>Обеспечение функционирования автомобильных дорог</t>
  </si>
  <si>
    <t>Капитальный и средний ремонт автомобильных дорог областного значения и улиц населенных пунктов</t>
  </si>
  <si>
    <t>Реализация приоритетных проектов транспортной инфраструктуры</t>
  </si>
  <si>
    <t>Обеспечение функционирования  автомобильных дорог</t>
  </si>
  <si>
    <t>042</t>
  </si>
  <si>
    <t>082</t>
  </si>
  <si>
    <t>Услуги по реализации государственной политики  в сфере автомобильных дорог на местном уровне</t>
  </si>
  <si>
    <t>Капитальный и средний ремонт автомобильных дорог районного значения и улиц населенных пунктов</t>
  </si>
  <si>
    <t>Водный транспорт</t>
  </si>
  <si>
    <t>Развитие, содержание водного транспорта и водной инфраструктуры</t>
  </si>
  <si>
    <t>Обеспечение водных путей в судоходном состоянии и содержание шлюзов</t>
  </si>
  <si>
    <t>Обеспечение классификации и технической безопасности судов внутреннего водного плавания «река-море»</t>
  </si>
  <si>
    <t>Строительство и реконструкция инфраструктуры водного транспорта</t>
  </si>
  <si>
    <t>Обеспечение проведения путевых работ на судоходном участке реки Есиль в пределах административно-территориальной границы города Астаны</t>
  </si>
  <si>
    <t>Воздушный транспорт</t>
  </si>
  <si>
    <t>Субсидирование регулярных внутренних авиаперевозок</t>
  </si>
  <si>
    <t>Развитие гражданской авиации и воздушного транспорта</t>
  </si>
  <si>
    <t>Строительство и реконструкция инфраструктуры воздушного транспорта</t>
  </si>
  <si>
    <t>Субсидирование регулярных внутренних авиаперевозок по решению местных исполнительных органов</t>
  </si>
  <si>
    <t>Железнодорожный транспорт</t>
  </si>
  <si>
    <t>Субсидирование железнодорожных пассажирских перевозок по социально значимым межобластным сообщениям</t>
  </si>
  <si>
    <t>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(контейнеров)</t>
  </si>
  <si>
    <t>Обеспечение развития городского рельсового транспорта</t>
  </si>
  <si>
    <t>Строительство метрополитена в городе Алматы</t>
  </si>
  <si>
    <t>Прочие услуги в сфере транспорта и коммуникаций</t>
  </si>
  <si>
    <t>Формирование и реализация политики государства в сфере связи, информатизации и информации</t>
  </si>
  <si>
    <t>Обеспечение деятельности уполномоченного органа в области связи, информатизации и информации</t>
  </si>
  <si>
    <t>Обеспечение деятельности Службы центральных коммуникаций</t>
  </si>
  <si>
    <t>Капитальные расходы Министерства информации и коммуникаций Республики Казахстан</t>
  </si>
  <si>
    <t>Развитие «электронного правительства», инфокоммуникационной инфраструктуры и информационной безопасности</t>
  </si>
  <si>
    <t>Обеспечение функционирования межведомственных информационных систем</t>
  </si>
  <si>
    <t>Услуги по проведению оценки эффективности деятельности центральных государственных и местных исполнительных органов по применению информационных технологий</t>
  </si>
  <si>
    <t>Услуги по обучению населения в рамках «электронного правительства»</t>
  </si>
  <si>
    <t>Организация деятельности центров обслуживания населения по предоставлению государственных услуг физическим и юридическим лицам по принципу «одного окна»</t>
  </si>
  <si>
    <t>Международно-правовая защита и координация орбитально-частотного ресурса Республики Казахстан</t>
  </si>
  <si>
    <t>Субсидирование убытков операторов сельской связи по предоставлению универсальных услуг связи</t>
  </si>
  <si>
    <t>Техническое сопровождение системы мониторинга радиочастотного спектра и радиоэлектронных средств</t>
  </si>
  <si>
    <t>Прикладные научные исследования в области космической деятельности</t>
  </si>
  <si>
    <t>Развитие научно-технологической и опытно-экспериментальной базы</t>
  </si>
  <si>
    <t>Создание космической системы научно-технологического назначения</t>
  </si>
  <si>
    <t>Обеспечение сохранности и расширения использования космической инфраструктуры</t>
  </si>
  <si>
    <t>Обеспечение управления космическими аппаратами</t>
  </si>
  <si>
    <t>Организация утилизации, рекультивации и ремонта объектов комплекса «Байконур», не входящих в состав арендуемых Российской Федерацией</t>
  </si>
  <si>
    <t>Услуги по предоставлению космических снимков государственным органам и организациям, получаемые от космической системы дистанционного зондирования Земли Республики Казахстан</t>
  </si>
  <si>
    <t>Обеспечение сохранности объектов комплекса «Байконур», не вошедших в состав аренды Российской Федерации и исключенных из него</t>
  </si>
  <si>
    <t>Оплата услуг банкам-агентам по обслуживанию бюджетного кредита в рамках межправительственного соглашения</t>
  </si>
  <si>
    <t>Услуги по реализации государственной политики на местном уровне в области транспорта и коммуникаций</t>
  </si>
  <si>
    <t>Субсидирование пассажирских перевозок по социально значимым межрайонным (междугородним) собщениям</t>
  </si>
  <si>
    <t>080</t>
  </si>
  <si>
    <t>Строительство специализированных центров обслуживания населения</t>
  </si>
  <si>
    <t>Услуги по реализации государственной политики в сфере пассажирского транспорта и автомобильных дорог на местном уровне</t>
  </si>
  <si>
    <t>Обеспечение эксплуатации автоматизированной системы диспетчерского управления городским пассажирским транспортом</t>
  </si>
  <si>
    <t>Субсидирование пассажирских перевозок метрополитеном</t>
  </si>
  <si>
    <t>Субсидирование пассажирских перевозок по социально значимым внутренним сообщениям</t>
  </si>
  <si>
    <t>Строительство и реконструкция технических средств регулирования дорожного движения</t>
  </si>
  <si>
    <t>Услуги по реализации государственной политики  в области  пассажирского транспорта на местном уровне</t>
  </si>
  <si>
    <t>Организация внутрипоселковых (внутригородских), пригородных и внутрирайонных общественных пассажирских перевозок</t>
  </si>
  <si>
    <t>Субсидирование пассажирских перевозок по социально значимым городским (сельским), пригородным и внутрирайонным сообщениям</t>
  </si>
  <si>
    <t>Услуги по реализации государственной политики на местном уровне в области пассажирского транспорта и автомобильных дорог</t>
  </si>
  <si>
    <t>13</t>
  </si>
  <si>
    <t>Регулирование экономической деятельности</t>
  </si>
  <si>
    <t>Услуги в сфере технического регулирования и метрологии</t>
  </si>
  <si>
    <t>Создание условий для привлечения инвестиций</t>
  </si>
  <si>
    <t>Содействие привлечению инвестиций в Республику Казахстан</t>
  </si>
  <si>
    <t>Развитие инфраструктуры специальных экономических зон,  индустриальных зон,  индустриальных парков</t>
  </si>
  <si>
    <t>Поддержка предпринимательской деятельности и защита конкуренции</t>
  </si>
  <si>
    <t>087</t>
  </si>
  <si>
    <t>Реализация мероприятий в рамках Единой программы поддержки и развития бизнеса «Дорожная карта бизнеса 2020»</t>
  </si>
  <si>
    <t>Оздоровление и усиление предпринимательского потенциала</t>
  </si>
  <si>
    <t>Оплата услуг оператора и финансового агента</t>
  </si>
  <si>
    <t>Информационное обеспечение предпринимателей</t>
  </si>
  <si>
    <t>За счет софинансирования гранта из средств целевого трансферта из Национального фонда Республики Казахстан</t>
  </si>
  <si>
    <t>Поддержка частного предпринимательства в рамках Единой программы поддержки и развития бизнеса «Дорожная карта бизнеса 2020»</t>
  </si>
  <si>
    <t>Субсидирование процентной ставки по кредитам в рамках Единой программы поддержки и развития бизнеса «Дорожная карта бизнеса 2020»</t>
  </si>
  <si>
    <t>Частичное гарантирование кредитов малому и среднему бизнесу в рамках Единой программы поддержки и развития бизнеса «Дорожная карта бизнеса 2020»</t>
  </si>
  <si>
    <t>Поддержка предпринимательской деятельности</t>
  </si>
  <si>
    <t>Реализация текущих мероприятий в рамках Единой программы поддержки и развития бизнеса «Дорожная карта бизнеса 2020»</t>
  </si>
  <si>
    <t>Развитие индустриальной инфраструктуры в рамках Единой программы поддержки и развития бизнеса «Дорожная карта бизнеса 2020»</t>
  </si>
  <si>
    <t>Услуги по реализации государственной политики на местном уровне в области развития предпринимательства</t>
  </si>
  <si>
    <t>278</t>
  </si>
  <si>
    <t>Управление предпринимательства и торговли области</t>
  </si>
  <si>
    <t>393</t>
  </si>
  <si>
    <t>Управление предпринимательства и индустриально-инновационного развития города Алматы</t>
  </si>
  <si>
    <t>469</t>
  </si>
  <si>
    <t>Отдел предпринимательства района (города областного значения)</t>
  </si>
  <si>
    <t>Обеспечение деятельности государственного учреждения «Центр информационных технологий»</t>
  </si>
  <si>
    <t>Реализация мер по содействию экономическому развитию регионов в рамках Программы развития регионов до 2020 года</t>
  </si>
  <si>
    <t>Текущее обустройство моногородов в рамках Программы развития моногородов на 2012-2020 годы</t>
  </si>
  <si>
    <t>Представительские затраты</t>
  </si>
  <si>
    <t>Резерв Правительства Республики Казахстан</t>
  </si>
  <si>
    <t>Чрезвычайный резерв Правительства Республики Казахстан для ликвидации чрезвычайных ситуаций природного и техногенного характера на территории Республики Казахстан и других государств</t>
  </si>
  <si>
    <t>Резерв Правительства Республики Казахстан на неотложные затраты</t>
  </si>
  <si>
    <t>Резерв Правительства Республики Казахстан на исполнение обязательств по решениям судов</t>
  </si>
  <si>
    <t>Резерв Правительства Республики Казахстан для жизнеобеспечения населения при ликвидации чрезвычайных ситуаций природного и техногенного характера</t>
  </si>
  <si>
    <t>Целевое перечисление в АО «Администрация Международного финансового центра «Астана»</t>
  </si>
  <si>
    <t>Целевое перечисление в АО  «Фонд проблемных кредитов»</t>
  </si>
  <si>
    <t>Обеспечение инновационного развития Республики Казахстан</t>
  </si>
  <si>
    <t>Оплата услуг институтов национальной инновационной системы</t>
  </si>
  <si>
    <t>Услуги по обеспечению стимулирования инновационной активности</t>
  </si>
  <si>
    <t>Предоставление инновационных грантов</t>
  </si>
  <si>
    <t>Услуги по функционированию и развитию автономного кластерного фонда «Парк инновационных технологий»</t>
  </si>
  <si>
    <t>210</t>
  </si>
  <si>
    <t>Целевое перечисление автономному кластерному фонду «Парк инновационных технологий»</t>
  </si>
  <si>
    <t>Целевое перечисление в АО «Национальная компания «Астана ЭКСПО-2017»</t>
  </si>
  <si>
    <t>Реализация мероприятий в моногородах и регионах в рамках Программы развития регионов до 2020 года</t>
  </si>
  <si>
    <t>Донорский взнос Казахстана в Азиатский Фонд Развития</t>
  </si>
  <si>
    <t>Реализация мероприятий мобилизационной подготовки, мобилизации и формирования государственного материального резерва</t>
  </si>
  <si>
    <t>Услуги по совершенствованию мобилизационной подготовки и мобилизации</t>
  </si>
  <si>
    <t>Формирование и хранение государственного материального резерва</t>
  </si>
  <si>
    <t>Выполнение государственных обязательств по проектам государственно-частного партнерства</t>
  </si>
  <si>
    <t>Резерв местного исполнительного органа области</t>
  </si>
  <si>
    <t>Чрезвычайный резерв местного исполнительного органа области для ликвидации чрезвычайных ситуаций природного и техногенного характера на территории области</t>
  </si>
  <si>
    <t>Резерв местного исполнительного органа области на неотложные затраты</t>
  </si>
  <si>
    <t>Резерв местного исполнительного органа области на исполнение обязательств по решениям судов</t>
  </si>
  <si>
    <t>Разработка или корректировка, а также проведение необходимых экспертиз технико-экономических обоснований местных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</si>
  <si>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Расходы на новые инициативы</t>
  </si>
  <si>
    <t>Услуги по реализации государственной политики на местном уровне в области развития предпринимательства и индустриально-инновационной деятельности</t>
  </si>
  <si>
    <t>Реализация мероприятий в рамках государственной поддержки индустриально-инновационной деятельности</t>
  </si>
  <si>
    <t>Услуги по реализации государственной политики на местном уровне в области развития предпринимательства и торговли</t>
  </si>
  <si>
    <t>Развитие инженерной инфраструктуры в рамках Программы развития регионов до 2020 года</t>
  </si>
  <si>
    <t>280</t>
  </si>
  <si>
    <t>Управление индустриально-инновационного развития области</t>
  </si>
  <si>
    <t>Услуги по реализации государственной политики на местном уровне в области развития индустриально-инновационной деятельности</t>
  </si>
  <si>
    <t>Резерв местного исполнительного органа города республиканского значения, столицы</t>
  </si>
  <si>
    <t>Чрезвычайный резерв местного исполнительного органа города республиканского значения, столицы для ликвидации чрезвычайных ситуаций природного и техногенного характера на территории города республиканского значения, столицы</t>
  </si>
  <si>
    <t>Резерв местного исполнительного органа города республиканского значения, столицы на неотложные затраты</t>
  </si>
  <si>
    <t>Резерв местного исполнительного органа города республиканского значения, столицы на исполнение обязательств по решениям судов</t>
  </si>
  <si>
    <t>Развитие инфраструктуры специальной экономической зоны «Парк инновационных технологий»</t>
  </si>
  <si>
    <t>Капитальный ремонт с сейсмоусилением социально-культурных объектов в рамках Программы развития продуктивной занятости и массового предпринимательства</t>
  </si>
  <si>
    <t>Строительство комплекса административных зданий</t>
  </si>
  <si>
    <t>Услуги по реализации государственной политики на местном уровне в области развития предпринимательства и индустриально-инновационного развития</t>
  </si>
  <si>
    <t>Услуги по реализации государственной политики по обеспечению устойчивого роста конкурентоспособности и повышению имиджа города Астаны как новой столицы на международном уровне</t>
  </si>
  <si>
    <t>Услуги по обеспечению развития инновационной деятельности города Астаны</t>
  </si>
  <si>
    <t>Подготовка к проведению Всемирной выставки «EXPO-2017»</t>
  </si>
  <si>
    <t>Организация краткосрочных курсов по подготовке кадров для сферы услуг</t>
  </si>
  <si>
    <t>Резерв местного исполнительного органа района (города областного значения)</t>
  </si>
  <si>
    <t>Чрезвычайный резерв местного исполнительного органа района (города областного значения) для ликвидации чрезвычайных ситуаций природного и техногенного характера на территории района (города областного значения)</t>
  </si>
  <si>
    <t>Резерв местного исполнительного органа района (города областного значения) на неотложные затраты</t>
  </si>
  <si>
    <t>Резерв местного исполнительного органа района (города областного значения) на исполнение обязательств по решениям судов</t>
  </si>
  <si>
    <t>Текущее обустройство моногородов</t>
  </si>
  <si>
    <t>Реализация бюджетных инвестиционных проектов в моногородах</t>
  </si>
  <si>
    <t>Строительство и реконструкция объектов Управления Делами Президента Республики Казахстан</t>
  </si>
  <si>
    <t>14</t>
  </si>
  <si>
    <t>Обслуживание долга</t>
  </si>
  <si>
    <t>Обслуживание правительственного долга</t>
  </si>
  <si>
    <t>Выплаты вознаграждений  по займам</t>
  </si>
  <si>
    <t>Обслуживание долга местных исполнительных органов</t>
  </si>
  <si>
    <t>Выплаты вознаграждений и иных платежей по займам</t>
  </si>
  <si>
    <t>15</t>
  </si>
  <si>
    <t>Трансферты</t>
  </si>
  <si>
    <t>097</t>
  </si>
  <si>
    <t>Возврат части средств, привлеченных из Национального фонда Республики Казахстан</t>
  </si>
  <si>
    <t>Возврат части неиспользованных средств, привлеченных из Национального фонда Республики Казахстан в виде целевого трансферта</t>
  </si>
  <si>
    <t>Трансферты органам местного самоуправления</t>
  </si>
  <si>
    <t>Основные показатели расходов на здравоохранение в динамике</t>
  </si>
  <si>
    <t>Текущие расходы</t>
  </si>
  <si>
    <t>Общие расходы</t>
  </si>
  <si>
    <t>Капитальные затраты</t>
  </si>
  <si>
    <t>Расходы на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</si>
</sst>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0.0"/>
    <numFmt numFmtId="170" formatCode="_-* #,##0_р_._-;\-* #,##0_р_._-;_-* &quot;-&quot;??_р_._-;_-@_-"/>
    <numFmt numFmtId="171" formatCode="###\ ###\ ###\ ###\ ##0"/>
    <numFmt numFmtId="172" formatCode="_-* #,##0.000_р_._-;\-* #,##0.000_р_._-;_-* &quot;-&quot;??_р_._-;_-@_-"/>
    <numFmt numFmtId="173" formatCode="#,##0.00000"/>
    <numFmt numFmtId="174" formatCode="#."/>
    <numFmt numFmtId="175" formatCode="#.00"/>
    <numFmt numFmtId="176" formatCode="&quot;$&quot;#.00"/>
    <numFmt numFmtId="177" formatCode="_-* ###,0&quot;.&quot;00&quot;$&quot;_-;\-* ###,0&quot;.&quot;00&quot;$&quot;_-;_-* &quot;-&quot;??&quot;$&quot;_-;_-@_-"/>
    <numFmt numFmtId="178" formatCode="_(* ##,#0&quot;.&quot;0_);_(* \(###,0&quot;.&quot;00\);_(* &quot;-&quot;??_);_(@_)"/>
    <numFmt numFmtId="179" formatCode="General_)"/>
    <numFmt numFmtId="180" formatCode="0&quot;.&quot;000"/>
    <numFmt numFmtId="181" formatCode="&quot;fl&quot;#,##0_);\(&quot;fl&quot;#,##0\)"/>
    <numFmt numFmtId="182" formatCode="&quot;fl&quot;#,##0_);[Red]\(&quot;fl&quot;#,##0\)"/>
    <numFmt numFmtId="183" formatCode="&quot;fl&quot;###,0&quot;.&quot;00_);\(&quot;fl&quot;###,0&quot;.&quot;00\)"/>
    <numFmt numFmtId="184" formatCode="000"/>
    <numFmt numFmtId="185" formatCode="_-* #,##0.00[$€-1]_-;\-* #,##0.00[$€-1]_-;_-* &quot;-&quot;??[$€-1]_-"/>
    <numFmt numFmtId="186" formatCode="_-* #,##0_?_._-;\-* #,##0_?_._-;_-* &quot;-&quot;_?_._-;_-@_-"/>
    <numFmt numFmtId="187" formatCode="_-* ###,0&quot;.&quot;00_?_._-;\-* ###,0&quot;.&quot;00_?_._-;_-* &quot;-&quot;??_?_._-;_-@_-"/>
    <numFmt numFmtId="188" formatCode="&quot;fl&quot;###,0&quot;.&quot;00_);[Red]\(&quot;fl&quot;###,0&quot;.&quot;00\)"/>
    <numFmt numFmtId="189" formatCode="_(&quot;fl&quot;* #,##0_);_(&quot;fl&quot;* \(#,##0\);_(&quot;fl&quot;* &quot;-&quot;_);_(@_)"/>
    <numFmt numFmtId="190" formatCode="#,##0_);[Blue]\(\-\)\ #,##0_)"/>
    <numFmt numFmtId="191" formatCode="_-* #,##0.00\ _р_._-;\-* #,##0.00\ _р_._-;_-* &quot;-&quot;??\ _р_._-;_-@_-"/>
    <numFmt numFmtId="192" formatCode="%#.00"/>
    <numFmt numFmtId="193" formatCode="0.0000"/>
    <numFmt numFmtId="194" formatCode="[$-419]General"/>
    <numFmt numFmtId="195" formatCode="###\ ###\ ###\ ##0"/>
    <numFmt numFmtId="196" formatCode="0.0%"/>
    <numFmt numFmtId="197" formatCode="#,##0.0;\-#,##0.0;0.0"/>
    <numFmt numFmtId="198" formatCode="_(* #,##0.00_);_(* \(#,##0.00\);_(* &quot;-&quot;??_);_(@_)"/>
    <numFmt numFmtId="199" formatCode="#,##0.000_ ;\-#,##0.000\ "/>
  </numFmts>
  <fonts count="2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i/>
      <sz val="9"/>
      <color indexed="8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sz val="8"/>
      <color rgb="FF000000"/>
      <name val="Verdana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0"/>
      <name val="BalticHlv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7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u/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FFFF"/>
      <name val="Arial"/>
      <family val="2"/>
      <charset val="204"/>
    </font>
    <font>
      <b/>
      <sz val="10"/>
      <color rgb="FF292934"/>
      <name val="Arial"/>
      <family val="2"/>
      <charset val="204"/>
    </font>
    <font>
      <sz val="10"/>
      <color rgb="FF292934"/>
      <name val="Arial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292934"/>
      <name val="Calibri"/>
      <family val="2"/>
      <charset val="204"/>
    </font>
    <font>
      <b/>
      <sz val="12"/>
      <name val="Calibri"/>
      <family val="2"/>
      <charset val="204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b/>
      <sz val="8"/>
      <name val="Arial Cyr"/>
      <charset val="204"/>
    </font>
    <font>
      <sz val="8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i/>
      <sz val="8"/>
      <color indexed="8"/>
      <name val="Calibri"/>
      <family val="2"/>
      <charset val="162"/>
      <scheme val="minor"/>
    </font>
    <font>
      <b/>
      <i/>
      <sz val="8"/>
      <color indexed="8"/>
      <name val="Calibri"/>
      <family val="2"/>
      <charset val="204"/>
      <scheme val="minor"/>
    </font>
    <font>
      <b/>
      <i/>
      <sz val="8"/>
      <name val="Calibri"/>
      <family val="2"/>
      <charset val="162"/>
      <scheme val="minor"/>
    </font>
    <font>
      <i/>
      <sz val="8"/>
      <name val="Arial Cyr"/>
      <charset val="204"/>
    </font>
    <font>
      <i/>
      <sz val="8"/>
      <name val="Calibri"/>
      <family val="2"/>
      <charset val="162"/>
      <scheme val="minor"/>
    </font>
    <font>
      <i/>
      <sz val="8"/>
      <color indexed="8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8"/>
      <name val="Calibri"/>
      <family val="2"/>
      <charset val="204"/>
    </font>
    <font>
      <i/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000000"/>
      <name val="Verdana"/>
      <charset val="1"/>
    </font>
    <font>
      <b/>
      <i/>
      <sz val="10"/>
      <color theme="1"/>
      <name val="Times New Roman"/>
      <family val="1"/>
      <charset val="204"/>
    </font>
    <font>
      <b/>
      <sz val="10"/>
      <color indexed="8"/>
      <name val="Calibri"/>
    </font>
    <font>
      <sz val="8"/>
      <color indexed="8"/>
      <name val="Calibri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4"/>
      <color rgb="FF000000"/>
      <name val="Cambria"/>
      <family val="1"/>
      <charset val="204"/>
      <scheme val="major"/>
    </font>
    <font>
      <b/>
      <sz val="13"/>
      <color rgb="FF000000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8"/>
      <color rgb="FF000000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i/>
      <sz val="10"/>
      <color rgb="FF00000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3"/>
      <color rgb="FF000000"/>
      <name val="Cambria"/>
      <family val="1"/>
      <charset val="204"/>
      <scheme val="major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1"/>
      <color rgb="FF00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0"/>
      <name val="Cambria"/>
      <family val="1"/>
      <charset val="204"/>
    </font>
    <font>
      <sz val="14"/>
      <color rgb="FF000000"/>
      <name val="Cambria"/>
      <family val="1"/>
      <charset val="204"/>
      <scheme val="major"/>
    </font>
    <font>
      <b/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  <scheme val="minor"/>
    </font>
    <font>
      <i/>
      <u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i/>
      <u/>
      <sz val="11"/>
      <color indexed="8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 Cyr"/>
      <charset val="204"/>
    </font>
  </fonts>
  <fills count="7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1869B"/>
        <bgColor rgb="FF000000"/>
      </patternFill>
    </fill>
    <fill>
      <patternFill patternType="solid">
        <fgColor rgb="FF4BACC6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3A299"/>
        <bgColor indexed="64"/>
      </patternFill>
    </fill>
    <fill>
      <patternFill patternType="solid">
        <fgColor rgb="FFDCE0DE"/>
        <bgColor indexed="64"/>
      </patternFill>
    </fill>
    <fill>
      <patternFill patternType="solid">
        <fgColor rgb="FFEEF0EF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mediumGray">
        <fgColor rgb="FFC0C0C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49694"/>
      </left>
      <right style="thin">
        <color rgb="FF949694"/>
      </right>
      <top style="thin">
        <color rgb="FF949694"/>
      </top>
      <bottom style="thin">
        <color rgb="FF9496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98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4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39" fillId="14" borderId="21" applyNumberFormat="0" applyFont="0" applyAlignment="0" applyProtection="0"/>
    <xf numFmtId="0" fontId="39" fillId="14" borderId="21" applyNumberFormat="0" applyFont="0" applyAlignment="0" applyProtection="0"/>
    <xf numFmtId="0" fontId="39" fillId="14" borderId="21" applyNumberFormat="0" applyFont="0" applyAlignment="0" applyProtection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3" fillId="0" borderId="0"/>
    <xf numFmtId="0" fontId="15" fillId="0" borderId="0"/>
    <xf numFmtId="0" fontId="53" fillId="0" borderId="0"/>
    <xf numFmtId="0" fontId="12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horizontal="center"/>
    </xf>
    <xf numFmtId="0" fontId="15" fillId="0" borderId="0"/>
    <xf numFmtId="0" fontId="15" fillId="0" borderId="0"/>
    <xf numFmtId="0" fontId="13" fillId="0" borderId="0">
      <alignment horizontal="center"/>
    </xf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3" fillId="0" borderId="0">
      <alignment horizontal="center"/>
    </xf>
    <xf numFmtId="0" fontId="5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55" fillId="0" borderId="0"/>
    <xf numFmtId="0" fontId="55" fillId="0" borderId="0"/>
    <xf numFmtId="0" fontId="13" fillId="0" borderId="0">
      <alignment horizontal="center"/>
    </xf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>
      <alignment horizontal="center"/>
    </xf>
    <xf numFmtId="0" fontId="15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3" fillId="0" borderId="0">
      <alignment horizontal="center"/>
    </xf>
    <xf numFmtId="0" fontId="27" fillId="0" borderId="0"/>
    <xf numFmtId="0" fontId="15" fillId="0" borderId="0"/>
    <xf numFmtId="0" fontId="15" fillId="0" borderId="0"/>
    <xf numFmtId="0" fontId="13" fillId="0" borderId="0">
      <alignment horizontal="center"/>
    </xf>
    <xf numFmtId="0" fontId="27" fillId="0" borderId="0"/>
    <xf numFmtId="0" fontId="15" fillId="0" borderId="0"/>
    <xf numFmtId="0" fontId="5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4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5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6" fontId="54" fillId="0" borderId="0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174" fontId="54" fillId="0" borderId="22">
      <protection locked="0"/>
    </xf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7" fontId="15" fillId="0" borderId="0" applyFont="0" applyFill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51" borderId="0" applyNumberFormat="0" applyBorder="0" applyAlignment="0" applyProtection="0"/>
    <xf numFmtId="0" fontId="59" fillId="35" borderId="0" applyNumberFormat="0" applyBorder="0" applyAlignment="0" applyProtection="0"/>
    <xf numFmtId="178" fontId="60" fillId="0" borderId="0" applyFill="0" applyBorder="0" applyAlignment="0"/>
    <xf numFmtId="179" fontId="60" fillId="0" borderId="0" applyFill="0" applyBorder="0" applyAlignment="0"/>
    <xf numFmtId="180" fontId="60" fillId="0" borderId="0" applyFill="0" applyBorder="0" applyAlignment="0"/>
    <xf numFmtId="181" fontId="60" fillId="0" borderId="0" applyFill="0" applyBorder="0" applyAlignment="0"/>
    <xf numFmtId="182" fontId="60" fillId="0" borderId="0" applyFill="0" applyBorder="0" applyAlignment="0"/>
    <xf numFmtId="178" fontId="60" fillId="0" borderId="0" applyFill="0" applyBorder="0" applyAlignment="0"/>
    <xf numFmtId="183" fontId="60" fillId="0" borderId="0" applyFill="0" applyBorder="0" applyAlignment="0"/>
    <xf numFmtId="179" fontId="60" fillId="0" borderId="0" applyFill="0" applyBorder="0" applyAlignment="0"/>
    <xf numFmtId="0" fontId="61" fillId="52" borderId="23" applyNumberFormat="0" applyAlignment="0" applyProtection="0"/>
    <xf numFmtId="184" fontId="62" fillId="0" borderId="15">
      <alignment horizontal="center" vertical="top" wrapText="1"/>
    </xf>
    <xf numFmtId="0" fontId="63" fillId="53" borderId="24" applyNumberFormat="0" applyAlignment="0" applyProtection="0"/>
    <xf numFmtId="0" fontId="64" fillId="0" borderId="0" applyFont="0" applyFill="0" applyBorder="0" applyAlignment="0" applyProtection="0"/>
    <xf numFmtId="17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179" fontId="60" fillId="0" borderId="0" applyFont="0" applyFill="0" applyBorder="0" applyAlignment="0" applyProtection="0"/>
    <xf numFmtId="183" fontId="60" fillId="0" borderId="0" applyFont="0" applyFill="0" applyBorder="0" applyAlignment="0" applyProtection="0"/>
    <xf numFmtId="14" fontId="65" fillId="0" borderId="0" applyFill="0" applyBorder="0" applyAlignment="0"/>
    <xf numFmtId="38" fontId="66" fillId="0" borderId="25">
      <alignment vertical="center"/>
    </xf>
    <xf numFmtId="0" fontId="67" fillId="0" borderId="0">
      <alignment horizontal="left"/>
    </xf>
    <xf numFmtId="178" fontId="60" fillId="0" borderId="0" applyFill="0" applyBorder="0" applyAlignment="0"/>
    <xf numFmtId="179" fontId="60" fillId="0" borderId="0" applyFill="0" applyBorder="0" applyAlignment="0"/>
    <xf numFmtId="178" fontId="60" fillId="0" borderId="0" applyFill="0" applyBorder="0" applyAlignment="0"/>
    <xf numFmtId="183" fontId="60" fillId="0" borderId="0" applyFill="0" applyBorder="0" applyAlignment="0"/>
    <xf numFmtId="179" fontId="60" fillId="0" borderId="0" applyFill="0" applyBorder="0" applyAlignment="0"/>
    <xf numFmtId="185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/>
    <xf numFmtId="0" fontId="69" fillId="36" borderId="0" applyNumberFormat="0" applyBorder="0" applyAlignment="0" applyProtection="0"/>
    <xf numFmtId="0" fontId="70" fillId="0" borderId="20" applyNumberFormat="0" applyAlignment="0" applyProtection="0">
      <alignment horizontal="left" vertical="center"/>
    </xf>
    <xf numFmtId="0" fontId="70" fillId="0" borderId="11">
      <alignment horizontal="left" vertical="center"/>
    </xf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32" fillId="0" borderId="0"/>
    <xf numFmtId="0" fontId="75" fillId="0" borderId="0"/>
    <xf numFmtId="0" fontId="36" fillId="0" borderId="0"/>
    <xf numFmtId="0" fontId="31" fillId="0" borderId="0"/>
    <xf numFmtId="0" fontId="76" fillId="0" borderId="0"/>
    <xf numFmtId="0" fontId="15" fillId="0" borderId="0">
      <alignment horizontal="center"/>
    </xf>
    <xf numFmtId="0" fontId="7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78" fillId="39" borderId="23" applyNumberFormat="0" applyAlignment="0" applyProtection="0"/>
    <xf numFmtId="178" fontId="60" fillId="0" borderId="0" applyFill="0" applyBorder="0" applyAlignment="0"/>
    <xf numFmtId="179" fontId="60" fillId="0" borderId="0" applyFill="0" applyBorder="0" applyAlignment="0"/>
    <xf numFmtId="178" fontId="60" fillId="0" borderId="0" applyFill="0" applyBorder="0" applyAlignment="0"/>
    <xf numFmtId="183" fontId="60" fillId="0" borderId="0" applyFill="0" applyBorder="0" applyAlignment="0"/>
    <xf numFmtId="179" fontId="60" fillId="0" borderId="0" applyFill="0" applyBorder="0" applyAlignment="0"/>
    <xf numFmtId="0" fontId="79" fillId="0" borderId="29" applyNumberFormat="0" applyFill="0" applyAlignment="0" applyProtection="0"/>
    <xf numFmtId="0" fontId="15" fillId="0" borderId="0">
      <alignment horizontal="center"/>
    </xf>
    <xf numFmtId="0" fontId="80" fillId="54" borderId="15">
      <alignment horizontal="left" vertical="top" wrapText="1"/>
    </xf>
    <xf numFmtId="0" fontId="62" fillId="0" borderId="15">
      <alignment horizontal="left" vertical="top" wrapText="1"/>
    </xf>
    <xf numFmtId="0" fontId="81" fillId="0" borderId="15">
      <alignment horizontal="left" vertical="top" wrapText="1"/>
    </xf>
    <xf numFmtId="0" fontId="82" fillId="55" borderId="0" applyNumberFormat="0" applyBorder="0" applyAlignment="0" applyProtection="0"/>
    <xf numFmtId="0" fontId="33" fillId="0" borderId="0"/>
    <xf numFmtId="0" fontId="15" fillId="0" borderId="0"/>
    <xf numFmtId="0" fontId="27" fillId="0" borderId="0"/>
    <xf numFmtId="0" fontId="13" fillId="56" borderId="30" applyNumberFormat="0" applyFont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/>
    <xf numFmtId="0" fontId="83" fillId="0" borderId="0"/>
    <xf numFmtId="0" fontId="84" fillId="52" borderId="31" applyNumberFormat="0" applyAlignment="0" applyProtection="0"/>
    <xf numFmtId="182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78" fontId="60" fillId="0" borderId="0" applyFill="0" applyBorder="0" applyAlignment="0"/>
    <xf numFmtId="179" fontId="60" fillId="0" borderId="0" applyFill="0" applyBorder="0" applyAlignment="0"/>
    <xf numFmtId="178" fontId="60" fillId="0" borderId="0" applyFill="0" applyBorder="0" applyAlignment="0"/>
    <xf numFmtId="183" fontId="60" fillId="0" borderId="0" applyFill="0" applyBorder="0" applyAlignment="0"/>
    <xf numFmtId="179" fontId="60" fillId="0" borderId="0" applyFill="0" applyBorder="0" applyAlignment="0"/>
    <xf numFmtId="0" fontId="15" fillId="0" borderId="0"/>
    <xf numFmtId="0" fontId="85" fillId="0" borderId="0">
      <alignment horizontal="left" vertical="center"/>
    </xf>
    <xf numFmtId="0" fontId="85" fillId="0" borderId="0">
      <alignment horizontal="center" vertical="center"/>
    </xf>
    <xf numFmtId="0" fontId="86" fillId="0" borderId="0">
      <alignment horizontal="left" vertical="top"/>
    </xf>
    <xf numFmtId="49" fontId="65" fillId="0" borderId="0" applyFill="0" applyBorder="0" applyAlignment="0"/>
    <xf numFmtId="188" fontId="60" fillId="0" borderId="0" applyFill="0" applyBorder="0" applyAlignment="0"/>
    <xf numFmtId="189" fontId="60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32" applyNumberFormat="0" applyFill="0" applyAlignment="0" applyProtection="0"/>
    <xf numFmtId="0" fontId="15" fillId="0" borderId="0"/>
    <xf numFmtId="0" fontId="15" fillId="0" borderId="0">
      <alignment horizontal="center" textRotation="90"/>
    </xf>
    <xf numFmtId="0" fontId="89" fillId="0" borderId="0" applyNumberFormat="0" applyFill="0" applyBorder="0" applyAlignment="0" applyProtection="0"/>
    <xf numFmtId="190" fontId="19" fillId="0" borderId="1" applyBorder="0">
      <protection hidden="1"/>
    </xf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53" fillId="0" borderId="0"/>
    <xf numFmtId="9" fontId="15" fillId="0" borderId="0" applyFont="0" applyFill="0" applyBorder="0" applyAlignment="0" applyProtection="0"/>
    <xf numFmtId="0" fontId="27" fillId="0" borderId="0"/>
    <xf numFmtId="0" fontId="55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74" fontId="56" fillId="0" borderId="0">
      <protection locked="0"/>
    </xf>
    <xf numFmtId="167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57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57" fillId="0" borderId="0" applyFont="0" applyFill="0" applyBorder="0" applyAlignment="0" applyProtection="0"/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192" fontId="54" fillId="0" borderId="0">
      <protection locked="0"/>
    </xf>
    <xf numFmtId="0" fontId="90" fillId="0" borderId="0"/>
    <xf numFmtId="167" fontId="11" fillId="0" borderId="0" applyFont="0" applyFill="0" applyBorder="0" applyAlignment="0" applyProtection="0"/>
    <xf numFmtId="0" fontId="13" fillId="0" borderId="0"/>
    <xf numFmtId="0" fontId="91" fillId="0" borderId="0"/>
    <xf numFmtId="0" fontId="92" fillId="0" borderId="0"/>
    <xf numFmtId="0" fontId="10" fillId="0" borderId="0"/>
    <xf numFmtId="0" fontId="57" fillId="0" borderId="0"/>
    <xf numFmtId="194" fontId="98" fillId="0" borderId="0"/>
    <xf numFmtId="0" fontId="13" fillId="0" borderId="0"/>
    <xf numFmtId="0" fontId="9" fillId="0" borderId="0"/>
    <xf numFmtId="167" fontId="13" fillId="0" borderId="0" applyFont="0" applyFill="0" applyBorder="0" applyAlignment="0" applyProtection="0"/>
    <xf numFmtId="0" fontId="102" fillId="0" borderId="0"/>
    <xf numFmtId="167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7" fontId="13" fillId="0" borderId="0" applyFont="0" applyFill="0" applyBorder="0" applyAlignment="0" applyProtection="0"/>
    <xf numFmtId="0" fontId="13" fillId="0" borderId="0"/>
    <xf numFmtId="0" fontId="6" fillId="0" borderId="0"/>
    <xf numFmtId="0" fontId="108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8" fillId="0" borderId="0"/>
    <xf numFmtId="9" fontId="108" fillId="0" borderId="0" applyFont="0" applyFill="0" applyBorder="0" applyAlignment="0" applyProtection="0"/>
    <xf numFmtId="0" fontId="4" fillId="0" borderId="0"/>
    <xf numFmtId="0" fontId="131" fillId="0" borderId="0"/>
    <xf numFmtId="198" fontId="13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64" fillId="0" borderId="0"/>
    <xf numFmtId="164" fontId="13" fillId="0" borderId="0" applyFont="0" applyFill="0" applyBorder="0" applyAlignment="0" applyProtection="0"/>
    <xf numFmtId="198" fontId="164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</cellStyleXfs>
  <cellXfs count="821">
    <xf numFmtId="0" fontId="0" fillId="0" borderId="0" xfId="0"/>
    <xf numFmtId="0" fontId="0" fillId="0" borderId="0" xfId="0" applyFill="1"/>
    <xf numFmtId="0" fontId="0" fillId="0" borderId="0" xfId="0" applyBorder="1"/>
    <xf numFmtId="0" fontId="19" fillId="0" borderId="0" xfId="0" applyFont="1"/>
    <xf numFmtId="49" fontId="20" fillId="0" borderId="0" xfId="0" applyNumberFormat="1" applyFont="1"/>
    <xf numFmtId="0" fontId="21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168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168" fontId="24" fillId="0" borderId="0" xfId="0" applyNumberFormat="1" applyFont="1" applyAlignment="1">
      <alignment vertical="center"/>
    </xf>
    <xf numFmtId="168" fontId="20" fillId="0" borderId="0" xfId="0" applyNumberFormat="1" applyFont="1" applyAlignment="1">
      <alignment vertical="center"/>
    </xf>
    <xf numFmtId="168" fontId="0" fillId="0" borderId="0" xfId="0" applyNumberForma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168" fontId="20" fillId="19" borderId="0" xfId="0" applyNumberFormat="1" applyFont="1" applyFill="1" applyAlignment="1">
      <alignment vertical="center"/>
    </xf>
    <xf numFmtId="0" fontId="37" fillId="0" borderId="0" xfId="0" applyFont="1"/>
    <xf numFmtId="4" fontId="35" fillId="0" borderId="1" xfId="0" applyNumberFormat="1" applyFont="1" applyFill="1" applyBorder="1" applyAlignment="1" applyProtection="1">
      <alignment horizontal="center" vertical="center" wrapText="1" readingOrder="1"/>
    </xf>
    <xf numFmtId="0" fontId="35" fillId="0" borderId="1" xfId="0" applyNumberFormat="1" applyFont="1" applyFill="1" applyBorder="1" applyAlignment="1" applyProtection="1">
      <alignment horizontal="center" vertical="center" readingOrder="1"/>
    </xf>
    <xf numFmtId="3" fontId="35" fillId="0" borderId="1" xfId="0" applyNumberFormat="1" applyFont="1" applyFill="1" applyBorder="1" applyAlignment="1" applyProtection="1">
      <alignment horizontal="center" vertical="center" wrapText="1" readingOrder="1"/>
    </xf>
    <xf numFmtId="0" fontId="37" fillId="0" borderId="0" xfId="0" applyFont="1" applyAlignment="1">
      <alignment vertical="center"/>
    </xf>
    <xf numFmtId="0" fontId="0" fillId="0" borderId="0" xfId="0" applyAlignment="1">
      <alignment wrapText="1"/>
    </xf>
    <xf numFmtId="170" fontId="0" fillId="0" borderId="0" xfId="58" applyNumberFormat="1" applyFont="1"/>
    <xf numFmtId="170" fontId="0" fillId="0" borderId="0" xfId="0" applyNumberFormat="1"/>
    <xf numFmtId="170" fontId="0" fillId="0" borderId="0" xfId="58" applyNumberFormat="1" applyFont="1" applyFill="1"/>
    <xf numFmtId="170" fontId="34" fillId="0" borderId="1" xfId="58" applyNumberFormat="1" applyFont="1" applyFill="1" applyBorder="1" applyAlignment="1" applyProtection="1">
      <alignment horizontal="left" vertical="center" readingOrder="1"/>
    </xf>
    <xf numFmtId="0" fontId="38" fillId="0" borderId="0" xfId="0" applyFont="1" applyAlignment="1">
      <alignment vertical="center"/>
    </xf>
    <xf numFmtId="170" fontId="0" fillId="19" borderId="1" xfId="58" applyNumberFormat="1" applyFont="1" applyFill="1" applyBorder="1"/>
    <xf numFmtId="170" fontId="34" fillId="30" borderId="1" xfId="58" applyNumberFormat="1" applyFont="1" applyFill="1" applyBorder="1" applyAlignment="1" applyProtection="1">
      <alignment horizontal="left" vertical="center" readingOrder="1"/>
    </xf>
    <xf numFmtId="170" fontId="0" fillId="33" borderId="0" xfId="58" applyNumberFormat="1" applyFont="1" applyFill="1"/>
    <xf numFmtId="0" fontId="22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168" fontId="19" fillId="0" borderId="0" xfId="0" applyNumberFormat="1" applyFont="1" applyFill="1" applyAlignment="1">
      <alignment vertical="center"/>
    </xf>
    <xf numFmtId="0" fontId="0" fillId="19" borderId="1" xfId="0" applyFill="1" applyBorder="1" applyAlignment="1">
      <alignment wrapText="1"/>
    </xf>
    <xf numFmtId="0" fontId="0" fillId="22" borderId="1" xfId="0" applyFill="1" applyBorder="1" applyAlignment="1">
      <alignment wrapText="1"/>
    </xf>
    <xf numFmtId="0" fontId="16" fillId="0" borderId="0" xfId="0" applyFont="1"/>
    <xf numFmtId="168" fontId="50" fillId="0" borderId="0" xfId="0" applyNumberFormat="1" applyFont="1" applyFill="1" applyBorder="1" applyAlignment="1">
      <alignment vertical="center" wrapText="1"/>
    </xf>
    <xf numFmtId="170" fontId="34" fillId="18" borderId="33" xfId="58" applyNumberFormat="1" applyFont="1" applyFill="1" applyBorder="1" applyAlignment="1" applyProtection="1">
      <alignment horizontal="left" vertical="center" readingOrder="1"/>
    </xf>
    <xf numFmtId="170" fontId="34" fillId="18" borderId="33" xfId="58" applyNumberFormat="1" applyFont="1" applyFill="1" applyBorder="1" applyAlignment="1" applyProtection="1">
      <alignment horizontal="left" vertical="center" wrapText="1" readingOrder="1"/>
    </xf>
    <xf numFmtId="170" fontId="34" fillId="18" borderId="33" xfId="58" applyNumberFormat="1" applyFont="1" applyFill="1" applyBorder="1" applyAlignment="1" applyProtection="1">
      <alignment horizontal="center" vertical="center" readingOrder="1"/>
    </xf>
    <xf numFmtId="170" fontId="34" fillId="18" borderId="33" xfId="58" applyNumberFormat="1" applyFont="1" applyFill="1" applyBorder="1" applyAlignment="1" applyProtection="1">
      <alignment horizontal="center" vertical="center" wrapText="1" readingOrder="1"/>
    </xf>
    <xf numFmtId="0" fontId="52" fillId="23" borderId="33" xfId="0" applyFont="1" applyFill="1" applyBorder="1" applyAlignment="1">
      <alignment horizontal="right"/>
    </xf>
    <xf numFmtId="170" fontId="45" fillId="23" borderId="33" xfId="58" applyNumberFormat="1" applyFont="1" applyFill="1" applyBorder="1" applyAlignment="1">
      <alignment vertical="center" wrapText="1"/>
    </xf>
    <xf numFmtId="170" fontId="43" fillId="23" borderId="33" xfId="58" applyNumberFormat="1" applyFont="1" applyFill="1" applyBorder="1" applyAlignment="1">
      <alignment horizontal="left" vertical="center" wrapText="1"/>
    </xf>
    <xf numFmtId="170" fontId="46" fillId="23" borderId="33" xfId="58" applyNumberFormat="1" applyFont="1" applyFill="1" applyBorder="1" applyAlignment="1">
      <alignment horizontal="left" vertical="center" wrapText="1"/>
    </xf>
    <xf numFmtId="170" fontId="47" fillId="23" borderId="33" xfId="58" applyNumberFormat="1" applyFont="1" applyFill="1" applyBorder="1" applyAlignment="1">
      <alignment vertical="center" wrapText="1"/>
    </xf>
    <xf numFmtId="170" fontId="46" fillId="23" borderId="33" xfId="58" applyNumberFormat="1" applyFont="1" applyFill="1" applyBorder="1" applyAlignment="1">
      <alignment vertical="center" wrapText="1"/>
    </xf>
    <xf numFmtId="170" fontId="43" fillId="23" borderId="33" xfId="58" applyNumberFormat="1" applyFont="1" applyFill="1" applyBorder="1" applyAlignment="1">
      <alignment horizontal="center" vertical="center" wrapText="1"/>
    </xf>
    <xf numFmtId="170" fontId="46" fillId="23" borderId="33" xfId="58" applyNumberFormat="1" applyFont="1" applyFill="1" applyBorder="1" applyAlignment="1">
      <alignment horizontal="center" vertical="center" wrapText="1"/>
    </xf>
    <xf numFmtId="170" fontId="43" fillId="23" borderId="33" xfId="58" applyNumberFormat="1" applyFont="1" applyFill="1" applyBorder="1" applyAlignment="1">
      <alignment horizontal="right" vertical="center" wrapText="1"/>
    </xf>
    <xf numFmtId="170" fontId="48" fillId="23" borderId="33" xfId="58" applyNumberFormat="1" applyFont="1" applyFill="1" applyBorder="1" applyAlignment="1">
      <alignment vertical="center"/>
    </xf>
    <xf numFmtId="170" fontId="37" fillId="0" borderId="33" xfId="58" applyNumberFormat="1" applyFont="1" applyBorder="1"/>
    <xf numFmtId="0" fontId="52" fillId="16" borderId="33" xfId="0" applyFont="1" applyFill="1" applyBorder="1" applyAlignment="1">
      <alignment horizontal="left"/>
    </xf>
    <xf numFmtId="170" fontId="44" fillId="0" borderId="33" xfId="58" applyNumberFormat="1" applyFont="1" applyFill="1" applyBorder="1" applyAlignment="1">
      <alignment vertical="center" wrapText="1"/>
    </xf>
    <xf numFmtId="170" fontId="44" fillId="19" borderId="33" xfId="58" applyNumberFormat="1" applyFont="1" applyFill="1" applyBorder="1" applyAlignment="1">
      <alignment vertical="center" wrapText="1"/>
    </xf>
    <xf numFmtId="170" fontId="47" fillId="19" borderId="33" xfId="58" applyNumberFormat="1" applyFont="1" applyFill="1" applyBorder="1" applyAlignment="1">
      <alignment vertical="center" wrapText="1"/>
    </xf>
    <xf numFmtId="170" fontId="45" fillId="0" borderId="33" xfId="58" applyNumberFormat="1" applyFont="1" applyFill="1" applyBorder="1" applyAlignment="1">
      <alignment vertical="center" wrapText="1"/>
    </xf>
    <xf numFmtId="170" fontId="47" fillId="0" borderId="33" xfId="58" applyNumberFormat="1" applyFont="1" applyFill="1" applyBorder="1" applyAlignment="1">
      <alignment vertical="center" wrapText="1"/>
    </xf>
    <xf numFmtId="170" fontId="48" fillId="0" borderId="33" xfId="58" applyNumberFormat="1" applyFont="1" applyFill="1" applyBorder="1" applyAlignment="1">
      <alignment vertical="center" wrapText="1"/>
    </xf>
    <xf numFmtId="170" fontId="49" fillId="0" borderId="33" xfId="58" applyNumberFormat="1" applyFont="1" applyFill="1" applyBorder="1" applyAlignment="1">
      <alignment vertical="center" wrapText="1"/>
    </xf>
    <xf numFmtId="170" fontId="51" fillId="18" borderId="33" xfId="0" applyNumberFormat="1" applyFont="1" applyFill="1" applyBorder="1"/>
    <xf numFmtId="3" fontId="34" fillId="16" borderId="33" xfId="0" applyNumberFormat="1" applyFont="1" applyFill="1" applyBorder="1" applyAlignment="1" applyProtection="1">
      <alignment horizontal="left" vertical="center" readingOrder="1"/>
    </xf>
    <xf numFmtId="170" fontId="37" fillId="0" borderId="33" xfId="58" applyNumberFormat="1" applyFont="1" applyFill="1" applyBorder="1"/>
    <xf numFmtId="170" fontId="37" fillId="33" borderId="33" xfId="58" applyNumberFormat="1" applyFont="1" applyFill="1" applyBorder="1"/>
    <xf numFmtId="170" fontId="34" fillId="0" borderId="33" xfId="58" applyNumberFormat="1" applyFont="1" applyFill="1" applyBorder="1" applyAlignment="1" applyProtection="1">
      <alignment horizontal="left" vertical="center" readingOrder="1"/>
    </xf>
    <xf numFmtId="170" fontId="0" fillId="0" borderId="33" xfId="58" applyNumberFormat="1" applyFont="1" applyFill="1" applyBorder="1"/>
    <xf numFmtId="170" fontId="0" fillId="33" borderId="33" xfId="58" applyNumberFormat="1" applyFont="1" applyFill="1" applyBorder="1"/>
    <xf numFmtId="170" fontId="0" fillId="0" borderId="33" xfId="58" applyNumberFormat="1" applyFont="1" applyBorder="1"/>
    <xf numFmtId="170" fontId="51" fillId="27" borderId="33" xfId="0" applyNumberFormat="1" applyFont="1" applyFill="1" applyBorder="1"/>
    <xf numFmtId="3" fontId="34" fillId="27" borderId="33" xfId="0" applyNumberFormat="1" applyFont="1" applyFill="1" applyBorder="1" applyAlignment="1" applyProtection="1">
      <alignment horizontal="left" vertical="center" readingOrder="1"/>
    </xf>
    <xf numFmtId="170" fontId="0" fillId="27" borderId="33" xfId="58" applyNumberFormat="1" applyFont="1" applyFill="1" applyBorder="1"/>
    <xf numFmtId="0" fontId="35" fillId="0" borderId="33" xfId="0" applyNumberFormat="1" applyFont="1" applyFill="1" applyBorder="1" applyAlignment="1" applyProtection="1">
      <alignment horizontal="center" vertical="center" wrapText="1" readingOrder="1"/>
    </xf>
    <xf numFmtId="0" fontId="35" fillId="0" borderId="33" xfId="0" applyNumberFormat="1" applyFont="1" applyFill="1" applyBorder="1" applyAlignment="1" applyProtection="1">
      <alignment horizontal="center" vertical="center" readingOrder="1"/>
    </xf>
    <xf numFmtId="4" fontId="50" fillId="0" borderId="0" xfId="0" applyNumberFormat="1" applyFont="1" applyFill="1" applyBorder="1" applyAlignment="1">
      <alignment vertical="center" wrapText="1"/>
    </xf>
    <xf numFmtId="3" fontId="95" fillId="0" borderId="0" xfId="675" applyNumberFormat="1" applyFont="1" applyFill="1" applyBorder="1" applyAlignment="1">
      <alignment vertical="center"/>
    </xf>
    <xf numFmtId="0" fontId="37" fillId="19" borderId="0" xfId="0" applyFont="1" applyFill="1"/>
    <xf numFmtId="0" fontId="0" fillId="19" borderId="0" xfId="0" applyFill="1"/>
    <xf numFmtId="0" fontId="37" fillId="0" borderId="0" xfId="0" applyFont="1" applyFill="1"/>
    <xf numFmtId="0" fontId="7" fillId="0" borderId="0" xfId="675" applyAlignment="1">
      <alignment vertical="center"/>
    </xf>
    <xf numFmtId="168" fontId="95" fillId="0" borderId="1" xfId="675" applyNumberFormat="1" applyFont="1" applyFill="1" applyBorder="1" applyAlignment="1">
      <alignment vertical="center"/>
    </xf>
    <xf numFmtId="168" fontId="95" fillId="0" borderId="1" xfId="675" applyNumberFormat="1" applyFont="1" applyFill="1" applyBorder="1" applyAlignment="1">
      <alignment vertical="center" wrapText="1"/>
    </xf>
    <xf numFmtId="168" fontId="105" fillId="0" borderId="1" xfId="675" applyNumberFormat="1" applyFont="1" applyFill="1" applyBorder="1" applyAlignment="1">
      <alignment vertical="center" wrapText="1"/>
    </xf>
    <xf numFmtId="168" fontId="95" fillId="19" borderId="1" xfId="675" applyNumberFormat="1" applyFont="1" applyFill="1" applyBorder="1" applyAlignment="1">
      <alignment vertical="center"/>
    </xf>
    <xf numFmtId="170" fontId="104" fillId="0" borderId="0" xfId="58" applyNumberFormat="1" applyFont="1" applyFill="1" applyBorder="1"/>
    <xf numFmtId="49" fontId="20" fillId="0" borderId="0" xfId="0" applyNumberFormat="1" applyFont="1" applyAlignment="1">
      <alignment horizontal="right" vertical="center"/>
    </xf>
    <xf numFmtId="3" fontId="7" fillId="0" borderId="0" xfId="675" applyNumberFormat="1" applyAlignment="1">
      <alignment vertical="center"/>
    </xf>
    <xf numFmtId="168" fontId="7" fillId="0" borderId="0" xfId="675" applyNumberFormat="1" applyAlignment="1">
      <alignment vertical="center"/>
    </xf>
    <xf numFmtId="0" fontId="7" fillId="0" borderId="0" xfId="675" applyBorder="1" applyAlignment="1">
      <alignment vertical="center"/>
    </xf>
    <xf numFmtId="3" fontId="95" fillId="0" borderId="1" xfId="675" applyNumberFormat="1" applyFont="1" applyFill="1" applyBorder="1" applyAlignment="1">
      <alignment vertical="center"/>
    </xf>
    <xf numFmtId="168" fontId="7" fillId="19" borderId="0" xfId="675" applyNumberFormat="1" applyFont="1" applyFill="1" applyAlignment="1">
      <alignment vertical="center"/>
    </xf>
    <xf numFmtId="173" fontId="7" fillId="0" borderId="0" xfId="675" applyNumberFormat="1" applyAlignment="1">
      <alignment vertical="center"/>
    </xf>
    <xf numFmtId="168" fontId="95" fillId="0" borderId="0" xfId="675" applyNumberFormat="1" applyFont="1" applyFill="1" applyBorder="1" applyAlignment="1">
      <alignment vertical="center"/>
    </xf>
    <xf numFmtId="0" fontId="7" fillId="0" borderId="0" xfId="675" applyFont="1" applyFill="1" applyBorder="1" applyAlignment="1">
      <alignment horizontal="left" vertical="center" wrapText="1"/>
    </xf>
    <xf numFmtId="0" fontId="7" fillId="0" borderId="0" xfId="675" applyFont="1" applyAlignment="1">
      <alignment vertical="center"/>
    </xf>
    <xf numFmtId="0" fontId="13" fillId="0" borderId="0" xfId="679" applyFont="1" applyFill="1" applyBorder="1" applyAlignment="1">
      <alignment horizontal="left" vertical="center" wrapText="1"/>
    </xf>
    <xf numFmtId="0" fontId="7" fillId="0" borderId="0" xfId="675" applyFill="1" applyAlignment="1">
      <alignment vertical="center"/>
    </xf>
    <xf numFmtId="168" fontId="95" fillId="22" borderId="12" xfId="675" applyNumberFormat="1" applyFont="1" applyFill="1" applyBorder="1" applyAlignment="1">
      <alignment vertical="center"/>
    </xf>
    <xf numFmtId="0" fontId="0" fillId="22" borderId="12" xfId="679" applyFont="1" applyFill="1" applyBorder="1" applyAlignment="1">
      <alignment horizontal="left" vertical="center" wrapText="1"/>
    </xf>
    <xf numFmtId="168" fontId="95" fillId="22" borderId="1" xfId="675" applyNumberFormat="1" applyFont="1" applyFill="1" applyBorder="1" applyAlignment="1">
      <alignment vertical="center"/>
    </xf>
    <xf numFmtId="168" fontId="94" fillId="22" borderId="1" xfId="675" applyNumberFormat="1" applyFont="1" applyFill="1" applyBorder="1" applyAlignment="1">
      <alignment vertical="center"/>
    </xf>
    <xf numFmtId="197" fontId="96" fillId="0" borderId="41" xfId="0" applyNumberFormat="1" applyFont="1" applyFill="1" applyBorder="1" applyAlignment="1">
      <alignment horizontal="right" vertical="center"/>
    </xf>
    <xf numFmtId="0" fontId="7" fillId="0" borderId="0" xfId="675" applyFont="1" applyFill="1" applyAlignment="1">
      <alignment vertical="center"/>
    </xf>
    <xf numFmtId="193" fontId="7" fillId="0" borderId="0" xfId="675" applyNumberFormat="1" applyAlignment="1">
      <alignment vertical="center"/>
    </xf>
    <xf numFmtId="0" fontId="22" fillId="31" borderId="0" xfId="0" applyFont="1" applyFill="1" applyAlignment="1">
      <alignment vertical="center" wrapText="1"/>
    </xf>
    <xf numFmtId="0" fontId="22" fillId="21" borderId="0" xfId="0" applyFont="1" applyFill="1" applyAlignment="1">
      <alignment vertical="center" wrapText="1"/>
    </xf>
    <xf numFmtId="0" fontId="22" fillId="0" borderId="0" xfId="0" quotePrefix="1" applyFont="1" applyAlignment="1">
      <alignment vertical="center" wrapText="1"/>
    </xf>
    <xf numFmtId="0" fontId="22" fillId="20" borderId="0" xfId="0" applyFont="1" applyFill="1" applyAlignment="1">
      <alignment vertical="center" wrapText="1"/>
    </xf>
    <xf numFmtId="0" fontId="22" fillId="24" borderId="0" xfId="0" applyFont="1" applyFill="1" applyAlignment="1">
      <alignment vertical="center" wrapText="1"/>
    </xf>
    <xf numFmtId="0" fontId="22" fillId="25" borderId="0" xfId="0" applyFont="1" applyFill="1" applyAlignment="1">
      <alignment vertical="center" wrapText="1"/>
    </xf>
    <xf numFmtId="0" fontId="22" fillId="18" borderId="0" xfId="0" applyFont="1" applyFill="1" applyAlignment="1">
      <alignment vertical="center" wrapText="1"/>
    </xf>
    <xf numFmtId="0" fontId="28" fillId="0" borderId="0" xfId="70" applyFont="1" applyFill="1"/>
    <xf numFmtId="0" fontId="13" fillId="0" borderId="0" xfId="70" applyFill="1"/>
    <xf numFmtId="0" fontId="90" fillId="0" borderId="0" xfId="662" applyFont="1"/>
    <xf numFmtId="0" fontId="109" fillId="0" borderId="0" xfId="662" applyFont="1"/>
    <xf numFmtId="0" fontId="111" fillId="0" borderId="0" xfId="662" applyFont="1" applyAlignment="1">
      <alignment horizontal="center"/>
    </xf>
    <xf numFmtId="0" fontId="90" fillId="0" borderId="0" xfId="662" applyFont="1" applyAlignment="1">
      <alignment horizontal="center"/>
    </xf>
    <xf numFmtId="0" fontId="112" fillId="0" borderId="0" xfId="662" applyFont="1" applyAlignment="1">
      <alignment horizontal="right"/>
    </xf>
    <xf numFmtId="0" fontId="115" fillId="0" borderId="0" xfId="662" applyFont="1"/>
    <xf numFmtId="0" fontId="116" fillId="0" borderId="0" xfId="662" applyFont="1"/>
    <xf numFmtId="0" fontId="28" fillId="0" borderId="2" xfId="662" applyFont="1" applyBorder="1" applyAlignment="1">
      <alignment horizontal="center" vertical="center" wrapText="1"/>
    </xf>
    <xf numFmtId="0" fontId="28" fillId="0" borderId="5" xfId="662" applyFont="1" applyBorder="1" applyAlignment="1">
      <alignment horizontal="center" vertical="center" wrapText="1"/>
    </xf>
    <xf numFmtId="0" fontId="18" fillId="0" borderId="42" xfId="70" applyFont="1" applyFill="1" applyBorder="1" applyAlignment="1">
      <alignment horizontal="center" vertical="center"/>
    </xf>
    <xf numFmtId="0" fontId="18" fillId="0" borderId="5" xfId="70" applyFont="1" applyFill="1" applyBorder="1" applyAlignment="1">
      <alignment horizontal="left" vertical="center" wrapText="1"/>
    </xf>
    <xf numFmtId="3" fontId="18" fillId="0" borderId="5" xfId="70" applyNumberFormat="1" applyFont="1" applyFill="1" applyBorder="1" applyAlignment="1">
      <alignment horizontal="right" vertical="center" wrapText="1"/>
    </xf>
    <xf numFmtId="0" fontId="113" fillId="0" borderId="0" xfId="662" applyFont="1"/>
    <xf numFmtId="0" fontId="117" fillId="0" borderId="0" xfId="662" applyFont="1"/>
    <xf numFmtId="0" fontId="28" fillId="0" borderId="42" xfId="70" applyFont="1" applyFill="1" applyBorder="1" applyAlignment="1">
      <alignment horizontal="center" vertical="center"/>
    </xf>
    <xf numFmtId="0" fontId="28" fillId="0" borderId="5" xfId="70" applyFont="1" applyFill="1" applyBorder="1" applyAlignment="1">
      <alignment horizontal="left" vertical="center" wrapText="1"/>
    </xf>
    <xf numFmtId="3" fontId="28" fillId="0" borderId="5" xfId="70" applyNumberFormat="1" applyFont="1" applyFill="1" applyBorder="1" applyAlignment="1">
      <alignment horizontal="right" vertical="center" wrapText="1"/>
    </xf>
    <xf numFmtId="49" fontId="28" fillId="0" borderId="42" xfId="70" applyNumberFormat="1" applyFont="1" applyFill="1" applyBorder="1" applyAlignment="1">
      <alignment horizontal="center" vertical="center"/>
    </xf>
    <xf numFmtId="0" fontId="119" fillId="0" borderId="0" xfId="662" applyFont="1" applyAlignment="1">
      <alignment horizontal="left" vertical="top" wrapText="1"/>
    </xf>
    <xf numFmtId="0" fontId="120" fillId="0" borderId="0" xfId="662" applyFont="1" applyAlignment="1">
      <alignment horizontal="left" vertical="top" wrapText="1"/>
    </xf>
    <xf numFmtId="0" fontId="118" fillId="0" borderId="0" xfId="662" applyFont="1" applyBorder="1" applyAlignment="1">
      <alignment horizontal="left" vertical="center" wrapText="1"/>
    </xf>
    <xf numFmtId="0" fontId="121" fillId="0" borderId="0" xfId="662" applyFont="1" applyAlignment="1">
      <alignment vertical="top"/>
    </xf>
    <xf numFmtId="0" fontId="122" fillId="0" borderId="0" xfId="662" applyFont="1" applyAlignment="1">
      <alignment vertical="top"/>
    </xf>
    <xf numFmtId="0" fontId="100" fillId="0" borderId="0" xfId="70" applyFont="1" applyBorder="1" applyAlignment="1">
      <alignment horizontal="center" vertical="center" wrapText="1"/>
    </xf>
    <xf numFmtId="0" fontId="112" fillId="0" borderId="7" xfId="662" applyFont="1" applyBorder="1" applyAlignment="1">
      <alignment horizontal="right"/>
    </xf>
    <xf numFmtId="49" fontId="28" fillId="0" borderId="2" xfId="662" applyNumberFormat="1" applyFont="1" applyBorder="1" applyAlignment="1">
      <alignment horizontal="center" vertical="center" wrapText="1"/>
    </xf>
    <xf numFmtId="0" fontId="18" fillId="0" borderId="2" xfId="70" applyFont="1" applyFill="1" applyBorder="1" applyAlignment="1">
      <alignment horizontal="center" vertical="center"/>
    </xf>
    <xf numFmtId="0" fontId="28" fillId="0" borderId="2" xfId="70" applyFont="1" applyFill="1" applyBorder="1" applyAlignment="1">
      <alignment horizontal="center" vertical="center"/>
    </xf>
    <xf numFmtId="49" fontId="28" fillId="0" borderId="2" xfId="70" applyNumberFormat="1" applyFont="1" applyFill="1" applyBorder="1" applyAlignment="1">
      <alignment horizontal="center" vertical="center"/>
    </xf>
    <xf numFmtId="0" fontId="18" fillId="0" borderId="0" xfId="70" applyFont="1" applyFill="1" applyBorder="1" applyAlignment="1">
      <alignment horizontal="center" vertical="center"/>
    </xf>
    <xf numFmtId="0" fontId="18" fillId="0" borderId="0" xfId="70" applyFont="1" applyFill="1" applyBorder="1" applyAlignment="1">
      <alignment horizontal="left" vertical="center" wrapText="1"/>
    </xf>
    <xf numFmtId="3" fontId="18" fillId="0" borderId="0" xfId="70" applyNumberFormat="1" applyFont="1" applyFill="1" applyBorder="1" applyAlignment="1">
      <alignment horizontal="right" vertical="center" wrapText="1"/>
    </xf>
    <xf numFmtId="0" fontId="28" fillId="19" borderId="42" xfId="70" applyFont="1" applyFill="1" applyBorder="1" applyAlignment="1">
      <alignment horizontal="center" vertical="center"/>
    </xf>
    <xf numFmtId="0" fontId="28" fillId="19" borderId="5" xfId="70" applyFont="1" applyFill="1" applyBorder="1" applyAlignment="1">
      <alignment horizontal="left" vertical="center" wrapText="1"/>
    </xf>
    <xf numFmtId="3" fontId="28" fillId="19" borderId="5" xfId="70" applyNumberFormat="1" applyFont="1" applyFill="1" applyBorder="1" applyAlignment="1">
      <alignment horizontal="right" vertical="center" wrapText="1"/>
    </xf>
    <xf numFmtId="0" fontId="115" fillId="19" borderId="0" xfId="662" applyFont="1" applyFill="1"/>
    <xf numFmtId="0" fontId="116" fillId="19" borderId="0" xfId="662" applyFont="1" applyFill="1"/>
    <xf numFmtId="0" fontId="28" fillId="19" borderId="2" xfId="70" applyFont="1" applyFill="1" applyBorder="1" applyAlignment="1">
      <alignment horizontal="center" vertical="center"/>
    </xf>
    <xf numFmtId="3" fontId="28" fillId="0" borderId="0" xfId="70" applyNumberFormat="1" applyFont="1" applyFill="1" applyBorder="1" applyAlignment="1">
      <alignment horizontal="right" vertical="center" wrapText="1"/>
    </xf>
    <xf numFmtId="3" fontId="116" fillId="0" borderId="0" xfId="662" applyNumberFormat="1" applyFont="1" applyFill="1"/>
    <xf numFmtId="0" fontId="124" fillId="0" borderId="0" xfId="0" applyFont="1" applyAlignment="1">
      <alignment horizontal="left" wrapText="1" indent="1"/>
    </xf>
    <xf numFmtId="0" fontId="124" fillId="0" borderId="0" xfId="0" applyFont="1" applyAlignment="1">
      <alignment horizontal="right" wrapText="1" indent="1"/>
    </xf>
    <xf numFmtId="0" fontId="124" fillId="0" borderId="47" xfId="0" applyFont="1" applyBorder="1" applyAlignment="1">
      <alignment horizontal="center" vertical="center" wrapText="1"/>
    </xf>
    <xf numFmtId="0" fontId="125" fillId="0" borderId="0" xfId="0" applyFont="1" applyAlignment="1">
      <alignment horizontal="left" wrapText="1"/>
    </xf>
    <xf numFmtId="195" fontId="124" fillId="0" borderId="0" xfId="0" applyNumberFormat="1" applyFont="1" applyAlignment="1">
      <alignment horizontal="right" wrapText="1"/>
    </xf>
    <xf numFmtId="0" fontId="124" fillId="0" borderId="0" xfId="0" applyFont="1" applyAlignment="1">
      <alignment horizontal="left" wrapText="1"/>
    </xf>
    <xf numFmtId="0" fontId="124" fillId="0" borderId="0" xfId="0" applyFont="1" applyAlignment="1">
      <alignment horizontal="left" wrapText="1" indent="2"/>
    </xf>
    <xf numFmtId="0" fontId="124" fillId="0" borderId="0" xfId="0" applyFont="1" applyAlignment="1">
      <alignment horizontal="right" wrapText="1"/>
    </xf>
    <xf numFmtId="0" fontId="0" fillId="0" borderId="49" xfId="0" applyBorder="1"/>
    <xf numFmtId="0" fontId="22" fillId="28" borderId="0" xfId="0" applyFont="1" applyFill="1" applyAlignment="1">
      <alignment vertical="center" wrapText="1"/>
    </xf>
    <xf numFmtId="0" fontId="88" fillId="0" borderId="0" xfId="687" applyFont="1" applyBorder="1" applyAlignment="1">
      <alignment vertical="center"/>
    </xf>
    <xf numFmtId="0" fontId="108" fillId="0" borderId="0" xfId="687"/>
    <xf numFmtId="0" fontId="88" fillId="0" borderId="0" xfId="687" applyFont="1" applyBorder="1" applyAlignment="1">
      <alignment vertical="center" wrapText="1"/>
    </xf>
    <xf numFmtId="0" fontId="88" fillId="0" borderId="0" xfId="687" applyFont="1" applyBorder="1" applyAlignment="1">
      <alignment horizontal="left" vertical="center"/>
    </xf>
    <xf numFmtId="0" fontId="127" fillId="0" borderId="0" xfId="687" applyFont="1"/>
    <xf numFmtId="0" fontId="57" fillId="0" borderId="47" xfId="687" applyFont="1" applyBorder="1" applyAlignment="1">
      <alignment horizontal="center" vertical="center"/>
    </xf>
    <xf numFmtId="0" fontId="57" fillId="0" borderId="47" xfId="687" applyFont="1" applyBorder="1" applyAlignment="1">
      <alignment horizontal="center" vertical="center" wrapText="1"/>
    </xf>
    <xf numFmtId="0" fontId="126" fillId="0" borderId="47" xfId="687" applyFont="1" applyBorder="1" applyAlignment="1">
      <alignment horizontal="center" wrapText="1"/>
    </xf>
    <xf numFmtId="0" fontId="108" fillId="0" borderId="0" xfId="687" applyAlignment="1">
      <alignment wrapText="1"/>
    </xf>
    <xf numFmtId="0" fontId="127" fillId="0" borderId="47" xfId="687" applyFont="1" applyBorder="1" applyAlignment="1">
      <alignment horizontal="right"/>
    </xf>
    <xf numFmtId="0" fontId="88" fillId="0" borderId="47" xfId="687" applyFont="1" applyBorder="1" applyAlignment="1">
      <alignment horizontal="right" vertical="center"/>
    </xf>
    <xf numFmtId="0" fontId="88" fillId="19" borderId="47" xfId="687" applyFont="1" applyFill="1" applyBorder="1" applyAlignment="1">
      <alignment horizontal="left" vertical="center"/>
    </xf>
    <xf numFmtId="195" fontId="88" fillId="19" borderId="47" xfId="687" applyNumberFormat="1" applyFont="1" applyFill="1" applyBorder="1" applyAlignment="1">
      <alignment horizontal="right" vertical="center" wrapText="1"/>
    </xf>
    <xf numFmtId="0" fontId="88" fillId="0" borderId="47" xfId="687" applyFont="1" applyBorder="1" applyAlignment="1">
      <alignment horizontal="left" vertical="center"/>
    </xf>
    <xf numFmtId="195" fontId="88" fillId="0" borderId="47" xfId="687" applyNumberFormat="1" applyFont="1" applyBorder="1" applyAlignment="1">
      <alignment horizontal="right" vertical="center" wrapText="1"/>
    </xf>
    <xf numFmtId="49" fontId="127" fillId="0" borderId="47" xfId="687" applyNumberFormat="1" applyFont="1" applyBorder="1" applyAlignment="1">
      <alignment horizontal="center" wrapText="1"/>
    </xf>
    <xf numFmtId="0" fontId="128" fillId="0" borderId="47" xfId="687" applyFont="1" applyBorder="1" applyAlignment="1">
      <alignment horizontal="left" vertical="center"/>
    </xf>
    <xf numFmtId="0" fontId="57" fillId="0" borderId="47" xfId="687" applyFont="1" applyBorder="1" applyAlignment="1">
      <alignment horizontal="left" vertical="center"/>
    </xf>
    <xf numFmtId="195" fontId="57" fillId="0" borderId="47" xfId="687" applyNumberFormat="1" applyFont="1" applyBorder="1" applyAlignment="1">
      <alignment horizontal="right" vertical="center" wrapText="1"/>
    </xf>
    <xf numFmtId="195" fontId="57" fillId="58" borderId="47" xfId="687" applyNumberFormat="1" applyFont="1" applyFill="1" applyBorder="1" applyAlignment="1">
      <alignment horizontal="right" vertical="center" wrapText="1"/>
    </xf>
    <xf numFmtId="49" fontId="126" fillId="0" borderId="47" xfId="687" applyNumberFormat="1" applyFont="1" applyFill="1" applyBorder="1" applyAlignment="1">
      <alignment horizontal="center" wrapText="1"/>
    </xf>
    <xf numFmtId="195" fontId="57" fillId="0" borderId="47" xfId="687" applyNumberFormat="1" applyFont="1" applyFill="1" applyBorder="1" applyAlignment="1">
      <alignment horizontal="right" vertical="center" wrapText="1"/>
    </xf>
    <xf numFmtId="49" fontId="129" fillId="0" borderId="47" xfId="687" applyNumberFormat="1" applyFont="1" applyFill="1" applyBorder="1" applyAlignment="1">
      <alignment horizontal="center" wrapText="1"/>
    </xf>
    <xf numFmtId="49" fontId="127" fillId="0" borderId="47" xfId="687" applyNumberFormat="1" applyFont="1" applyFill="1" applyBorder="1" applyAlignment="1">
      <alignment horizontal="center" wrapText="1"/>
    </xf>
    <xf numFmtId="49" fontId="126" fillId="0" borderId="47" xfId="687" applyNumberFormat="1" applyFont="1" applyBorder="1" applyAlignment="1">
      <alignment horizontal="center" wrapText="1"/>
    </xf>
    <xf numFmtId="49" fontId="108" fillId="0" borderId="0" xfId="687" applyNumberFormat="1"/>
    <xf numFmtId="0" fontId="4" fillId="0" borderId="0" xfId="689"/>
    <xf numFmtId="0" fontId="130" fillId="63" borderId="47" xfId="689" applyFont="1" applyFill="1" applyBorder="1" applyAlignment="1">
      <alignment vertical="center"/>
    </xf>
    <xf numFmtId="0" fontId="93" fillId="63" borderId="47" xfId="689" applyFont="1" applyFill="1" applyBorder="1" applyAlignment="1">
      <alignment horizontal="right" vertical="center"/>
    </xf>
    <xf numFmtId="0" fontId="130" fillId="63" borderId="47" xfId="689" applyFont="1" applyFill="1" applyBorder="1" applyAlignment="1">
      <alignment horizontal="right" vertical="center" wrapText="1"/>
    </xf>
    <xf numFmtId="0" fontId="134" fillId="64" borderId="61" xfId="0" applyFont="1" applyFill="1" applyBorder="1" applyAlignment="1">
      <alignment horizontal="left" vertical="center" wrapText="1" readingOrder="1"/>
    </xf>
    <xf numFmtId="0" fontId="134" fillId="64" borderId="62" xfId="0" applyFont="1" applyFill="1" applyBorder="1" applyAlignment="1">
      <alignment horizontal="left" vertical="center" wrapText="1" readingOrder="1"/>
    </xf>
    <xf numFmtId="0" fontId="135" fillId="66" borderId="57" xfId="0" applyFont="1" applyFill="1" applyBorder="1" applyAlignment="1">
      <alignment horizontal="left" vertical="center" wrapText="1" readingOrder="1"/>
    </xf>
    <xf numFmtId="3" fontId="135" fillId="66" borderId="57" xfId="0" applyNumberFormat="1" applyFont="1" applyFill="1" applyBorder="1" applyAlignment="1">
      <alignment horizontal="left" vertical="center" wrapText="1" readingOrder="1"/>
    </xf>
    <xf numFmtId="0" fontId="136" fillId="65" borderId="57" xfId="0" applyFont="1" applyFill="1" applyBorder="1" applyAlignment="1">
      <alignment horizontal="left" vertical="center" wrapText="1" readingOrder="1"/>
    </xf>
    <xf numFmtId="3" fontId="136" fillId="65" borderId="57" xfId="0" applyNumberFormat="1" applyFont="1" applyFill="1" applyBorder="1" applyAlignment="1">
      <alignment horizontal="left" vertical="center" wrapText="1" readingOrder="1"/>
    </xf>
    <xf numFmtId="0" fontId="136" fillId="66" borderId="57" xfId="0" applyFont="1" applyFill="1" applyBorder="1" applyAlignment="1">
      <alignment horizontal="left" vertical="center" wrapText="1" readingOrder="1"/>
    </xf>
    <xf numFmtId="3" fontId="137" fillId="66" borderId="57" xfId="0" applyNumberFormat="1" applyFont="1" applyFill="1" applyBorder="1" applyAlignment="1">
      <alignment horizontal="left" vertical="center" wrapText="1" readingOrder="1"/>
    </xf>
    <xf numFmtId="3" fontId="138" fillId="65" borderId="57" xfId="0" applyNumberFormat="1" applyFont="1" applyFill="1" applyBorder="1" applyAlignment="1">
      <alignment horizontal="left" vertical="center" wrapText="1" readingOrder="1"/>
    </xf>
    <xf numFmtId="0" fontId="17" fillId="0" borderId="0" xfId="0" applyFont="1"/>
    <xf numFmtId="170" fontId="139" fillId="60" borderId="55" xfId="37" applyNumberFormat="1" applyFont="1" applyFill="1" applyBorder="1" applyAlignment="1">
      <alignment vertical="top"/>
    </xf>
    <xf numFmtId="170" fontId="139" fillId="60" borderId="54" xfId="37" applyNumberFormat="1" applyFont="1" applyFill="1" applyBorder="1" applyAlignment="1">
      <alignment vertical="top"/>
    </xf>
    <xf numFmtId="170" fontId="139" fillId="60" borderId="53" xfId="37" applyNumberFormat="1" applyFont="1" applyFill="1" applyBorder="1" applyAlignment="1">
      <alignment horizontal="right" vertical="center" wrapText="1"/>
    </xf>
    <xf numFmtId="170" fontId="139" fillId="60" borderId="47" xfId="37" applyNumberFormat="1" applyFont="1" applyFill="1" applyBorder="1" applyAlignment="1">
      <alignment horizontal="right" vertical="center" wrapText="1"/>
    </xf>
    <xf numFmtId="170" fontId="139" fillId="60" borderId="0" xfId="37" applyNumberFormat="1" applyFont="1" applyFill="1" applyBorder="1" applyAlignment="1">
      <alignment horizontal="right" vertical="center" wrapText="1"/>
    </xf>
    <xf numFmtId="196" fontId="139" fillId="60" borderId="47" xfId="57" applyNumberFormat="1" applyFont="1" applyFill="1" applyBorder="1" applyAlignment="1">
      <alignment horizontal="right" vertical="center" wrapText="1"/>
    </xf>
    <xf numFmtId="196" fontId="135" fillId="66" borderId="57" xfId="0" applyNumberFormat="1" applyFont="1" applyFill="1" applyBorder="1" applyAlignment="1">
      <alignment horizontal="left" vertical="center" wrapText="1" readingOrder="1"/>
    </xf>
    <xf numFmtId="196" fontId="136" fillId="65" borderId="57" xfId="0" applyNumberFormat="1" applyFont="1" applyFill="1" applyBorder="1" applyAlignment="1">
      <alignment horizontal="left" vertical="center" wrapText="1" readingOrder="1"/>
    </xf>
    <xf numFmtId="196" fontId="136" fillId="66" borderId="57" xfId="0" applyNumberFormat="1" applyFont="1" applyFill="1" applyBorder="1" applyAlignment="1">
      <alignment horizontal="left" vertical="center" wrapText="1" readingOrder="1"/>
    </xf>
    <xf numFmtId="9" fontId="15" fillId="65" borderId="57" xfId="57" applyFont="1" applyFill="1" applyBorder="1" applyAlignment="1">
      <alignment vertical="center" wrapText="1"/>
    </xf>
    <xf numFmtId="3" fontId="140" fillId="0" borderId="33" xfId="40" applyNumberFormat="1" applyFont="1" applyFill="1" applyBorder="1" applyAlignment="1" applyProtection="1">
      <alignment horizontal="center" vertical="center" wrapText="1"/>
      <protection locked="0"/>
    </xf>
    <xf numFmtId="0" fontId="104" fillId="15" borderId="0" xfId="0" applyFont="1" applyFill="1"/>
    <xf numFmtId="3" fontId="140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41" fillId="0" borderId="1" xfId="37" applyNumberFormat="1" applyFont="1" applyFill="1" applyBorder="1" applyAlignment="1" applyProtection="1">
      <alignment horizontal="left" vertical="center" wrapText="1"/>
      <protection locked="0"/>
    </xf>
    <xf numFmtId="3" fontId="141" fillId="0" borderId="33" xfId="37" applyNumberFormat="1" applyFont="1" applyFill="1" applyBorder="1" applyAlignment="1" applyProtection="1">
      <alignment horizontal="left" vertical="center" wrapText="1"/>
      <protection locked="0"/>
    </xf>
    <xf numFmtId="3" fontId="142" fillId="0" borderId="33" xfId="37" applyNumberFormat="1" applyFont="1" applyFill="1" applyBorder="1" applyAlignment="1" applyProtection="1">
      <alignment horizontal="center" vertical="center" wrapText="1"/>
      <protection locked="0"/>
    </xf>
    <xf numFmtId="3" fontId="142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142" fillId="0" borderId="1" xfId="37" applyFont="1" applyFill="1" applyBorder="1" applyAlignment="1">
      <alignment horizontal="center" vertical="center" wrapText="1"/>
    </xf>
    <xf numFmtId="3" fontId="142" fillId="0" borderId="1" xfId="40" applyNumberFormat="1" applyFont="1" applyFill="1" applyBorder="1" applyAlignment="1" applyProtection="1">
      <alignment horizontal="center" vertical="center" wrapText="1"/>
      <protection locked="0"/>
    </xf>
    <xf numFmtId="0" fontId="141" fillId="0" borderId="1" xfId="37" applyFont="1" applyFill="1" applyBorder="1" applyAlignment="1">
      <alignment horizontal="left" vertical="center" wrapText="1"/>
    </xf>
    <xf numFmtId="0" fontId="141" fillId="0" borderId="33" xfId="37" applyFont="1" applyFill="1" applyBorder="1" applyAlignment="1">
      <alignment horizontal="left" vertical="center" wrapText="1"/>
    </xf>
    <xf numFmtId="3" fontId="142" fillId="29" borderId="1" xfId="40" applyNumberFormat="1" applyFont="1" applyFill="1" applyBorder="1" applyAlignment="1" applyProtection="1">
      <alignment horizontal="center" vertical="center" wrapText="1"/>
      <protection locked="0"/>
    </xf>
    <xf numFmtId="0" fontId="141" fillId="29" borderId="1" xfId="37" applyFont="1" applyFill="1" applyBorder="1" applyAlignment="1">
      <alignment horizontal="left" vertical="center" wrapText="1"/>
    </xf>
    <xf numFmtId="0" fontId="141" fillId="29" borderId="33" xfId="37" applyFont="1" applyFill="1" applyBorder="1" applyAlignment="1">
      <alignment horizontal="left" vertical="center" wrapText="1"/>
    </xf>
    <xf numFmtId="0" fontId="104" fillId="0" borderId="0" xfId="0" applyFont="1" applyFill="1"/>
    <xf numFmtId="0" fontId="143" fillId="17" borderId="33" xfId="37" applyFont="1" applyFill="1" applyBorder="1" applyAlignment="1">
      <alignment vertical="center" wrapText="1"/>
    </xf>
    <xf numFmtId="170" fontId="143" fillId="17" borderId="33" xfId="58" applyNumberFormat="1" applyFont="1" applyFill="1" applyBorder="1" applyAlignment="1">
      <alignment horizontal="right" vertical="center" wrapText="1"/>
    </xf>
    <xf numFmtId="9" fontId="144" fillId="26" borderId="0" xfId="57" applyFont="1" applyFill="1"/>
    <xf numFmtId="0" fontId="144" fillId="26" borderId="0" xfId="0" applyFont="1" applyFill="1"/>
    <xf numFmtId="0" fontId="145" fillId="18" borderId="33" xfId="37" applyFont="1" applyFill="1" applyBorder="1" applyAlignment="1">
      <alignment horizontal="center" vertical="center" wrapText="1"/>
    </xf>
    <xf numFmtId="0" fontId="145" fillId="18" borderId="33" xfId="37" applyFont="1" applyFill="1" applyBorder="1" applyAlignment="1">
      <alignment vertical="center" wrapText="1"/>
    </xf>
    <xf numFmtId="170" fontId="146" fillId="17" borderId="33" xfId="58" applyNumberFormat="1" applyFont="1" applyFill="1" applyBorder="1" applyAlignment="1">
      <alignment horizontal="right" vertical="center" wrapText="1"/>
    </xf>
    <xf numFmtId="170" fontId="147" fillId="18" borderId="33" xfId="58" applyNumberFormat="1" applyFont="1" applyFill="1" applyBorder="1" applyAlignment="1">
      <alignment horizontal="right" vertical="center" wrapText="1"/>
    </xf>
    <xf numFmtId="170" fontId="148" fillId="17" borderId="33" xfId="58" applyNumberFormat="1" applyFont="1" applyFill="1" applyBorder="1" applyAlignment="1">
      <alignment horizontal="right" vertical="center" wrapText="1"/>
    </xf>
    <xf numFmtId="170" fontId="145" fillId="18" borderId="33" xfId="58" applyNumberFormat="1" applyFont="1" applyFill="1" applyBorder="1" applyAlignment="1">
      <alignment horizontal="right" vertical="center" wrapText="1"/>
    </xf>
    <xf numFmtId="0" fontId="104" fillId="18" borderId="0" xfId="0" applyFont="1" applyFill="1"/>
    <xf numFmtId="3" fontId="146" fillId="17" borderId="33" xfId="40" applyNumberFormat="1" applyFont="1" applyFill="1" applyBorder="1" applyAlignment="1" applyProtection="1">
      <alignment horizontal="left" vertical="center" wrapText="1"/>
      <protection locked="0"/>
    </xf>
    <xf numFmtId="170" fontId="146" fillId="17" borderId="33" xfId="58" applyNumberFormat="1" applyFont="1" applyFill="1" applyBorder="1" applyAlignment="1" applyProtection="1">
      <alignment horizontal="right" vertical="center" wrapText="1"/>
      <protection locked="0"/>
    </xf>
    <xf numFmtId="3" fontId="149" fillId="18" borderId="33" xfId="40" applyNumberFormat="1" applyFont="1" applyFill="1" applyBorder="1" applyAlignment="1" applyProtection="1">
      <alignment horizontal="center" vertical="center" wrapText="1"/>
      <protection locked="0"/>
    </xf>
    <xf numFmtId="170" fontId="149" fillId="18" borderId="33" xfId="58" applyNumberFormat="1" applyFont="1" applyFill="1" applyBorder="1" applyAlignment="1" applyProtection="1">
      <alignment horizontal="right" vertical="center" wrapText="1"/>
      <protection locked="0"/>
    </xf>
    <xf numFmtId="3" fontId="150" fillId="18" borderId="33" xfId="40" applyNumberFormat="1" applyFont="1" applyFill="1" applyBorder="1" applyAlignment="1">
      <alignment horizontal="center" vertical="center" wrapText="1"/>
    </xf>
    <xf numFmtId="170" fontId="142" fillId="17" borderId="33" xfId="58" applyNumberFormat="1" applyFont="1" applyFill="1" applyBorder="1" applyAlignment="1">
      <alignment horizontal="right" vertical="center" wrapText="1"/>
    </xf>
    <xf numFmtId="170" fontId="150" fillId="18" borderId="33" xfId="58" applyNumberFormat="1" applyFont="1" applyFill="1" applyBorder="1" applyAlignment="1">
      <alignment horizontal="right" vertical="center" wrapText="1"/>
    </xf>
    <xf numFmtId="3" fontId="142" fillId="17" borderId="33" xfId="40" applyNumberFormat="1" applyFont="1" applyFill="1" applyBorder="1" applyAlignment="1">
      <alignment vertical="center" wrapText="1"/>
    </xf>
    <xf numFmtId="2" fontId="143" fillId="17" borderId="33" xfId="37" applyNumberFormat="1" applyFont="1" applyFill="1" applyBorder="1" applyAlignment="1">
      <alignment vertical="center" wrapText="1"/>
    </xf>
    <xf numFmtId="3" fontId="141" fillId="0" borderId="0" xfId="40" applyNumberFormat="1" applyFont="1" applyFill="1" applyBorder="1" applyAlignment="1">
      <alignment wrapText="1"/>
    </xf>
    <xf numFmtId="3" fontId="141" fillId="0" borderId="0" xfId="40" applyNumberFormat="1" applyFont="1" applyFill="1" applyBorder="1" applyAlignment="1">
      <alignment horizontal="right" wrapText="1"/>
    </xf>
    <xf numFmtId="3" fontId="141" fillId="0" borderId="0" xfId="40" applyNumberFormat="1" applyFont="1" applyFill="1" applyBorder="1" applyAlignment="1">
      <alignment horizontal="right" vertical="top" wrapText="1"/>
    </xf>
    <xf numFmtId="3" fontId="141" fillId="0" borderId="0" xfId="40" applyNumberFormat="1" applyFont="1" applyFill="1" applyBorder="1" applyAlignment="1">
      <alignment horizontal="left" vertical="top" wrapText="1"/>
    </xf>
    <xf numFmtId="0" fontId="104" fillId="0" borderId="0" xfId="0" applyFont="1"/>
    <xf numFmtId="0" fontId="104" fillId="0" borderId="1" xfId="0" applyFont="1" applyFill="1" applyBorder="1" applyAlignment="1">
      <alignment vertical="center"/>
    </xf>
    <xf numFmtId="0" fontId="151" fillId="0" borderId="2" xfId="37" applyFont="1" applyFill="1" applyBorder="1" applyAlignment="1">
      <alignment horizontal="center" vertical="center" wrapText="1"/>
    </xf>
    <xf numFmtId="0" fontId="145" fillId="0" borderId="2" xfId="37" applyFont="1" applyFill="1" applyBorder="1" applyAlignment="1">
      <alignment horizontal="left" vertical="center" wrapText="1"/>
    </xf>
    <xf numFmtId="2" fontId="151" fillId="0" borderId="2" xfId="37" applyNumberFormat="1" applyFont="1" applyFill="1" applyBorder="1" applyAlignment="1">
      <alignment horizontal="center" vertical="center" wrapText="1"/>
    </xf>
    <xf numFmtId="2" fontId="145" fillId="0" borderId="2" xfId="37" applyNumberFormat="1" applyFont="1" applyFill="1" applyBorder="1" applyAlignment="1">
      <alignment horizontal="left" vertical="center" wrapText="1"/>
    </xf>
    <xf numFmtId="2" fontId="145" fillId="0" borderId="16" xfId="37" applyNumberFormat="1" applyFont="1" applyFill="1" applyBorder="1" applyAlignment="1">
      <alignment horizontal="left" vertical="center" wrapText="1"/>
    </xf>
    <xf numFmtId="0" fontId="104" fillId="0" borderId="0" xfId="0" applyFont="1" applyFill="1" applyAlignment="1">
      <alignment vertical="center"/>
    </xf>
    <xf numFmtId="0" fontId="151" fillId="0" borderId="1" xfId="37" applyFont="1" applyFill="1" applyBorder="1" applyAlignment="1">
      <alignment horizontal="center" vertical="center" wrapText="1"/>
    </xf>
    <xf numFmtId="0" fontId="145" fillId="0" borderId="1" xfId="37" applyFont="1" applyFill="1" applyBorder="1" applyAlignment="1">
      <alignment horizontal="left" vertical="center" wrapText="1"/>
    </xf>
    <xf numFmtId="0" fontId="145" fillId="0" borderId="33" xfId="37" applyFont="1" applyFill="1" applyBorder="1" applyAlignment="1">
      <alignment horizontal="left" vertical="center" wrapText="1"/>
    </xf>
    <xf numFmtId="2" fontId="151" fillId="0" borderId="1" xfId="37" applyNumberFormat="1" applyFont="1" applyFill="1" applyBorder="1" applyAlignment="1">
      <alignment horizontal="center" vertical="center" wrapText="1"/>
    </xf>
    <xf numFmtId="2" fontId="145" fillId="0" borderId="1" xfId="37" applyNumberFormat="1" applyFont="1" applyFill="1" applyBorder="1" applyAlignment="1">
      <alignment horizontal="left" vertical="center" wrapText="1"/>
    </xf>
    <xf numFmtId="2" fontId="145" fillId="0" borderId="33" xfId="37" applyNumberFormat="1" applyFont="1" applyFill="1" applyBorder="1" applyAlignment="1">
      <alignment horizontal="left" vertical="center" wrapText="1"/>
    </xf>
    <xf numFmtId="0" fontId="145" fillId="29" borderId="33" xfId="37" applyFont="1" applyFill="1" applyBorder="1" applyAlignment="1">
      <alignment horizontal="left" vertical="center" wrapText="1"/>
    </xf>
    <xf numFmtId="2" fontId="151" fillId="0" borderId="16" xfId="37" applyNumberFormat="1" applyFont="1" applyFill="1" applyBorder="1" applyAlignment="1">
      <alignment horizontal="center" vertical="center" wrapText="1"/>
    </xf>
    <xf numFmtId="0" fontId="151" fillId="17" borderId="1" xfId="37" applyFont="1" applyFill="1" applyBorder="1" applyAlignment="1">
      <alignment vertical="center" wrapText="1"/>
    </xf>
    <xf numFmtId="0" fontId="140" fillId="17" borderId="1" xfId="37" applyFont="1" applyFill="1" applyBorder="1" applyAlignment="1">
      <alignment vertical="center" wrapText="1"/>
    </xf>
    <xf numFmtId="170" fontId="143" fillId="17" borderId="1" xfId="58" applyNumberFormat="1" applyFont="1" applyFill="1" applyBorder="1" applyAlignment="1">
      <alignment horizontal="right" vertical="center" wrapText="1"/>
    </xf>
    <xf numFmtId="0" fontId="144" fillId="29" borderId="0" xfId="0" applyFont="1" applyFill="1" applyAlignment="1">
      <alignment vertical="center"/>
    </xf>
    <xf numFmtId="0" fontId="152" fillId="18" borderId="1" xfId="37" applyFont="1" applyFill="1" applyBorder="1" applyAlignment="1">
      <alignment horizontal="center" vertical="center" wrapText="1"/>
    </xf>
    <xf numFmtId="0" fontId="141" fillId="18" borderId="1" xfId="37" applyFont="1" applyFill="1" applyBorder="1" applyAlignment="1">
      <alignment vertical="center" wrapText="1"/>
    </xf>
    <xf numFmtId="170" fontId="145" fillId="17" borderId="1" xfId="58" applyNumberFormat="1" applyFont="1" applyFill="1" applyBorder="1" applyAlignment="1">
      <alignment horizontal="right" vertical="center" wrapText="1"/>
    </xf>
    <xf numFmtId="170" fontId="150" fillId="57" borderId="1" xfId="58" applyNumberFormat="1" applyFont="1" applyFill="1" applyBorder="1" applyAlignment="1">
      <alignment horizontal="right" vertical="center" wrapText="1"/>
    </xf>
    <xf numFmtId="170" fontId="145" fillId="18" borderId="1" xfId="58" applyNumberFormat="1" applyFont="1" applyFill="1" applyBorder="1" applyAlignment="1">
      <alignment horizontal="right" vertical="center" wrapText="1"/>
    </xf>
    <xf numFmtId="0" fontId="104" fillId="29" borderId="0" xfId="0" applyFont="1" applyFill="1" applyAlignment="1">
      <alignment vertical="center"/>
    </xf>
    <xf numFmtId="170" fontId="145" fillId="57" borderId="1" xfId="58" applyNumberFormat="1" applyFont="1" applyFill="1" applyBorder="1" applyAlignment="1">
      <alignment horizontal="right" vertical="center" wrapText="1"/>
    </xf>
    <xf numFmtId="0" fontId="152" fillId="18" borderId="1" xfId="37" applyFont="1" applyFill="1" applyBorder="1" applyAlignment="1">
      <alignment vertical="center" wrapText="1"/>
    </xf>
    <xf numFmtId="170" fontId="143" fillId="57" borderId="1" xfId="58" applyNumberFormat="1" applyFont="1" applyFill="1" applyBorder="1" applyAlignment="1">
      <alignment horizontal="right" vertical="center" wrapText="1"/>
    </xf>
    <xf numFmtId="170" fontId="143" fillId="18" borderId="1" xfId="58" applyNumberFormat="1" applyFont="1" applyFill="1" applyBorder="1" applyAlignment="1">
      <alignment horizontal="right" vertical="center" wrapText="1"/>
    </xf>
    <xf numFmtId="0" fontId="152" fillId="18" borderId="33" xfId="37" applyFont="1" applyFill="1" applyBorder="1" applyAlignment="1">
      <alignment horizontal="center" vertical="center" wrapText="1"/>
    </xf>
    <xf numFmtId="0" fontId="152" fillId="18" borderId="33" xfId="37" applyFont="1" applyFill="1" applyBorder="1" applyAlignment="1">
      <alignment vertical="center" wrapText="1"/>
    </xf>
    <xf numFmtId="0" fontId="151" fillId="17" borderId="1" xfId="37" applyFont="1" applyFill="1" applyBorder="1" applyAlignment="1">
      <alignment horizontal="left" vertical="center" wrapText="1"/>
    </xf>
    <xf numFmtId="0" fontId="141" fillId="18" borderId="33" xfId="37" applyFont="1" applyFill="1" applyBorder="1" applyAlignment="1">
      <alignment vertical="center" wrapText="1"/>
    </xf>
    <xf numFmtId="170" fontId="143" fillId="0" borderId="1" xfId="58" applyNumberFormat="1" applyFont="1" applyFill="1" applyBorder="1" applyAlignment="1">
      <alignment horizontal="right" vertical="center" wrapText="1"/>
    </xf>
    <xf numFmtId="0" fontId="141" fillId="18" borderId="1" xfId="37" applyFont="1" applyFill="1" applyBorder="1" applyAlignment="1">
      <alignment horizontal="left" vertical="center" wrapText="1"/>
    </xf>
    <xf numFmtId="0" fontId="140" fillId="17" borderId="1" xfId="37" applyFont="1" applyFill="1" applyBorder="1" applyAlignment="1">
      <alignment vertical="center"/>
    </xf>
    <xf numFmtId="170" fontId="143" fillId="17" borderId="1" xfId="58" quotePrefix="1" applyNumberFormat="1" applyFont="1" applyFill="1" applyBorder="1" applyAlignment="1">
      <alignment horizontal="right" vertical="center" wrapText="1"/>
    </xf>
    <xf numFmtId="0" fontId="141" fillId="0" borderId="0" xfId="42" applyFont="1" applyFill="1" applyAlignment="1" applyProtection="1">
      <alignment vertical="center"/>
      <protection locked="0"/>
    </xf>
    <xf numFmtId="0" fontId="141" fillId="0" borderId="0" xfId="42" applyFont="1" applyFill="1" applyAlignment="1" applyProtection="1">
      <alignment horizontal="left" vertical="center" wrapText="1"/>
      <protection locked="0"/>
    </xf>
    <xf numFmtId="170" fontId="141" fillId="0" borderId="0" xfId="42" applyNumberFormat="1" applyFont="1" applyFill="1" applyAlignment="1" applyProtection="1">
      <alignment vertical="center"/>
      <protection locked="0"/>
    </xf>
    <xf numFmtId="2" fontId="141" fillId="0" borderId="0" xfId="42" applyNumberFormat="1" applyFont="1" applyFill="1" applyAlignment="1" applyProtection="1">
      <alignment vertical="center"/>
      <protection locked="0"/>
    </xf>
    <xf numFmtId="0" fontId="104" fillId="0" borderId="0" xfId="0" applyFont="1" applyFill="1" applyBorder="1" applyAlignment="1">
      <alignment vertical="center"/>
    </xf>
    <xf numFmtId="2" fontId="141" fillId="0" borderId="0" xfId="42" applyNumberFormat="1" applyFont="1" applyFill="1" applyBorder="1" applyAlignment="1" applyProtection="1">
      <alignment vertical="center"/>
      <protection locked="0"/>
    </xf>
    <xf numFmtId="170" fontId="140" fillId="0" borderId="0" xfId="58" applyNumberFormat="1" applyFont="1" applyFill="1" applyBorder="1" applyAlignment="1" applyProtection="1">
      <alignment horizontal="right" vertical="center" wrapText="1"/>
      <protection locked="0"/>
    </xf>
    <xf numFmtId="196" fontId="141" fillId="0" borderId="0" xfId="57" applyNumberFormat="1" applyFont="1" applyFill="1" applyBorder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0" fontId="104" fillId="0" borderId="0" xfId="0" applyFont="1" applyBorder="1" applyAlignment="1">
      <alignment vertical="center"/>
    </xf>
    <xf numFmtId="0" fontId="143" fillId="29" borderId="1" xfId="37" applyFont="1" applyFill="1" applyBorder="1" applyAlignment="1">
      <alignment horizontal="center" vertical="center" wrapText="1"/>
    </xf>
    <xf numFmtId="0" fontId="145" fillId="29" borderId="1" xfId="37" applyFont="1" applyFill="1" applyBorder="1" applyAlignment="1">
      <alignment horizontal="left" vertical="center" wrapText="1"/>
    </xf>
    <xf numFmtId="0" fontId="145" fillId="29" borderId="33" xfId="37" applyFont="1" applyFill="1" applyBorder="1" applyAlignment="1">
      <alignment vertical="center" wrapText="1"/>
    </xf>
    <xf numFmtId="0" fontId="143" fillId="29" borderId="2" xfId="37" applyFont="1" applyFill="1" applyBorder="1" applyAlignment="1">
      <alignment horizontal="center" vertical="center" wrapText="1"/>
    </xf>
    <xf numFmtId="170" fontId="153" fillId="26" borderId="1" xfId="58" applyNumberFormat="1" applyFont="1" applyFill="1" applyBorder="1" applyAlignment="1">
      <alignment horizontal="left" vertical="center" wrapText="1"/>
    </xf>
    <xf numFmtId="170" fontId="154" fillId="26" borderId="33" xfId="37" applyNumberFormat="1" applyFont="1" applyFill="1" applyBorder="1" applyAlignment="1">
      <alignment horizontal="left" vertical="center" wrapText="1"/>
    </xf>
    <xf numFmtId="170" fontId="154" fillId="26" borderId="33" xfId="37" applyNumberFormat="1" applyFont="1" applyFill="1" applyBorder="1" applyAlignment="1">
      <alignment horizontal="right" vertical="center" wrapText="1"/>
    </xf>
    <xf numFmtId="170" fontId="155" fillId="26" borderId="33" xfId="37" applyNumberFormat="1" applyFont="1" applyFill="1" applyBorder="1" applyAlignment="1">
      <alignment horizontal="right" vertical="center" wrapText="1"/>
    </xf>
    <xf numFmtId="0" fontId="156" fillId="29" borderId="0" xfId="0" applyFont="1" applyFill="1" applyBorder="1" applyAlignment="1">
      <alignment vertical="center"/>
    </xf>
    <xf numFmtId="0" fontId="156" fillId="29" borderId="0" xfId="0" applyFont="1" applyFill="1" applyAlignment="1">
      <alignment vertical="center"/>
    </xf>
    <xf numFmtId="170" fontId="151" fillId="17" borderId="1" xfId="58" applyNumberFormat="1" applyFont="1" applyFill="1" applyBorder="1" applyAlignment="1">
      <alignment horizontal="left" vertical="center" wrapText="1"/>
    </xf>
    <xf numFmtId="170" fontId="143" fillId="17" borderId="33" xfId="37" applyNumberFormat="1" applyFont="1" applyFill="1" applyBorder="1" applyAlignment="1">
      <alignment horizontal="right" vertical="center" wrapText="1"/>
    </xf>
    <xf numFmtId="170" fontId="140" fillId="17" borderId="33" xfId="37" applyNumberFormat="1" applyFont="1" applyFill="1" applyBorder="1" applyAlignment="1">
      <alignment horizontal="right" vertical="center" wrapText="1"/>
    </xf>
    <xf numFmtId="0" fontId="144" fillId="29" borderId="0" xfId="0" applyFont="1" applyFill="1" applyBorder="1" applyAlignment="1">
      <alignment vertical="center"/>
    </xf>
    <xf numFmtId="170" fontId="144" fillId="29" borderId="0" xfId="0" applyNumberFormat="1" applyFont="1" applyFill="1" applyBorder="1" applyAlignment="1">
      <alignment vertical="center"/>
    </xf>
    <xf numFmtId="170" fontId="153" fillId="26" borderId="33" xfId="58" applyNumberFormat="1" applyFont="1" applyFill="1" applyBorder="1" applyAlignment="1">
      <alignment horizontal="left" vertical="center" wrapText="1"/>
    </xf>
    <xf numFmtId="170" fontId="157" fillId="26" borderId="33" xfId="37" applyNumberFormat="1" applyFont="1" applyFill="1" applyBorder="1" applyAlignment="1">
      <alignment horizontal="right" vertical="center" wrapText="1"/>
    </xf>
    <xf numFmtId="170" fontId="158" fillId="26" borderId="33" xfId="37" applyNumberFormat="1" applyFont="1" applyFill="1" applyBorder="1" applyAlignment="1">
      <alignment horizontal="right" vertical="center" wrapText="1"/>
    </xf>
    <xf numFmtId="170" fontId="152" fillId="18" borderId="1" xfId="58" applyNumberFormat="1" applyFont="1" applyFill="1" applyBorder="1" applyAlignment="1">
      <alignment horizontal="center" vertical="center" wrapText="1"/>
    </xf>
    <xf numFmtId="170" fontId="152" fillId="18" borderId="1" xfId="58" applyNumberFormat="1" applyFont="1" applyFill="1" applyBorder="1" applyAlignment="1">
      <alignment horizontal="left" vertical="center" wrapText="1"/>
    </xf>
    <xf numFmtId="170" fontId="145" fillId="18" borderId="33" xfId="37" applyNumberFormat="1" applyFont="1" applyFill="1" applyBorder="1" applyAlignment="1">
      <alignment horizontal="right" vertical="center" wrapText="1"/>
    </xf>
    <xf numFmtId="0" fontId="104" fillId="29" borderId="0" xfId="0" applyFont="1" applyFill="1" applyBorder="1" applyAlignment="1">
      <alignment vertical="center"/>
    </xf>
    <xf numFmtId="172" fontId="104" fillId="29" borderId="0" xfId="0" applyNumberFormat="1" applyFont="1" applyFill="1" applyBorder="1" applyAlignment="1">
      <alignment vertical="center"/>
    </xf>
    <xf numFmtId="170" fontId="152" fillId="18" borderId="33" xfId="58" applyNumberFormat="1" applyFont="1" applyFill="1" applyBorder="1" applyAlignment="1">
      <alignment horizontal="center" vertical="center" wrapText="1"/>
    </xf>
    <xf numFmtId="170" fontId="152" fillId="18" borderId="33" xfId="58" applyNumberFormat="1" applyFont="1" applyFill="1" applyBorder="1" applyAlignment="1">
      <alignment horizontal="left" vertical="center" wrapText="1"/>
    </xf>
    <xf numFmtId="196" fontId="104" fillId="29" borderId="0" xfId="57" applyNumberFormat="1" applyFont="1" applyFill="1" applyBorder="1" applyAlignment="1">
      <alignment vertical="center"/>
    </xf>
    <xf numFmtId="170" fontId="152" fillId="29" borderId="1" xfId="58" applyNumberFormat="1" applyFont="1" applyFill="1" applyBorder="1" applyAlignment="1">
      <alignment horizontal="right" vertical="center" wrapText="1"/>
    </xf>
    <xf numFmtId="170" fontId="152" fillId="29" borderId="1" xfId="58" applyNumberFormat="1" applyFont="1" applyFill="1" applyBorder="1" applyAlignment="1">
      <alignment horizontal="left" vertical="center" wrapText="1"/>
    </xf>
    <xf numFmtId="170" fontId="141" fillId="18" borderId="33" xfId="37" applyNumberFormat="1" applyFont="1" applyFill="1" applyBorder="1" applyAlignment="1">
      <alignment horizontal="right" vertical="center" wrapText="1"/>
    </xf>
    <xf numFmtId="170" fontId="145" fillId="29" borderId="33" xfId="37" applyNumberFormat="1" applyFont="1" applyFill="1" applyBorder="1" applyAlignment="1">
      <alignment horizontal="right" vertical="center" wrapText="1"/>
    </xf>
    <xf numFmtId="170" fontId="152" fillId="29" borderId="33" xfId="58" applyNumberFormat="1" applyFont="1" applyFill="1" applyBorder="1" applyAlignment="1">
      <alignment horizontal="right" vertical="center" wrapText="1"/>
    </xf>
    <xf numFmtId="170" fontId="152" fillId="29" borderId="33" xfId="58" applyNumberFormat="1" applyFont="1" applyFill="1" applyBorder="1" applyAlignment="1">
      <alignment horizontal="left" vertical="center" wrapText="1"/>
    </xf>
    <xf numFmtId="170" fontId="141" fillId="29" borderId="33" xfId="37" applyNumberFormat="1" applyFont="1" applyFill="1" applyBorder="1" applyAlignment="1">
      <alignment horizontal="right" vertical="center" wrapText="1"/>
    </xf>
    <xf numFmtId="170" fontId="140" fillId="18" borderId="33" xfId="37" applyNumberFormat="1" applyFont="1" applyFill="1" applyBorder="1" applyAlignment="1">
      <alignment horizontal="right" vertical="center" wrapText="1"/>
    </xf>
    <xf numFmtId="170" fontId="151" fillId="17" borderId="33" xfId="58" applyNumberFormat="1" applyFont="1" applyFill="1" applyBorder="1" applyAlignment="1">
      <alignment horizontal="left" vertical="center" wrapText="1"/>
    </xf>
    <xf numFmtId="0" fontId="141" fillId="0" borderId="0" xfId="42" applyFont="1" applyFill="1" applyBorder="1" applyAlignment="1" applyProtection="1">
      <alignment horizontal="left" vertical="center"/>
      <protection locked="0"/>
    </xf>
    <xf numFmtId="0" fontId="141" fillId="0" borderId="0" xfId="42" applyFont="1" applyFill="1" applyBorder="1" applyAlignment="1" applyProtection="1">
      <alignment horizontal="left" vertical="center" wrapText="1"/>
      <protection locked="0"/>
    </xf>
    <xf numFmtId="3" fontId="141" fillId="0" borderId="0" xfId="42" applyNumberFormat="1" applyFont="1" applyFill="1" applyBorder="1" applyAlignment="1" applyProtection="1">
      <alignment vertical="center"/>
      <protection locked="0"/>
    </xf>
    <xf numFmtId="170" fontId="141" fillId="0" borderId="0" xfId="42" applyNumberFormat="1" applyFont="1" applyFill="1" applyBorder="1" applyAlignment="1" applyProtection="1">
      <alignment vertical="center"/>
      <protection locked="0"/>
    </xf>
    <xf numFmtId="170" fontId="140" fillId="0" borderId="0" xfId="58" applyNumberFormat="1" applyFont="1" applyFill="1" applyBorder="1" applyAlignment="1" applyProtection="1">
      <alignment vertical="center"/>
      <protection locked="0"/>
    </xf>
    <xf numFmtId="0" fontId="141" fillId="0" borderId="0" xfId="42" applyFont="1" applyFill="1" applyBorder="1" applyAlignment="1" applyProtection="1">
      <alignment vertical="center"/>
      <protection locked="0"/>
    </xf>
    <xf numFmtId="170" fontId="151" fillId="0" borderId="0" xfId="58" applyNumberFormat="1" applyFont="1" applyFill="1" applyBorder="1" applyAlignment="1">
      <alignment horizontal="right" vertical="center" wrapText="1"/>
    </xf>
    <xf numFmtId="170" fontId="141" fillId="0" borderId="0" xfId="58" applyNumberFormat="1" applyFont="1" applyFill="1" applyBorder="1" applyAlignment="1" applyProtection="1">
      <alignment vertical="center"/>
      <protection locked="0"/>
    </xf>
    <xf numFmtId="196" fontId="151" fillId="0" borderId="0" xfId="57" applyNumberFormat="1" applyFont="1" applyFill="1" applyBorder="1" applyAlignment="1">
      <alignment horizontal="right" vertical="center" wrapText="1"/>
    </xf>
    <xf numFmtId="9" fontId="104" fillId="0" borderId="0" xfId="57" applyFont="1" applyBorder="1" applyAlignment="1">
      <alignment vertical="center"/>
    </xf>
    <xf numFmtId="196" fontId="104" fillId="0" borderId="0" xfId="57" applyNumberFormat="1" applyFont="1" applyAlignment="1">
      <alignment vertical="center"/>
    </xf>
    <xf numFmtId="0" fontId="141" fillId="21" borderId="0" xfId="42" applyFont="1" applyFill="1" applyBorder="1" applyAlignment="1" applyProtection="1">
      <alignment vertical="center"/>
      <protection locked="0"/>
    </xf>
    <xf numFmtId="3" fontId="140" fillId="29" borderId="1" xfId="40" applyNumberFormat="1" applyFont="1" applyFill="1" applyBorder="1" applyAlignment="1" applyProtection="1">
      <alignment horizontal="center" vertical="center"/>
      <protection locked="0"/>
    </xf>
    <xf numFmtId="3" fontId="140" fillId="29" borderId="1" xfId="40" applyNumberFormat="1" applyFont="1" applyFill="1" applyBorder="1" applyAlignment="1" applyProtection="1">
      <alignment horizontal="center" vertical="center" wrapText="1"/>
      <protection locked="0"/>
    </xf>
    <xf numFmtId="0" fontId="142" fillId="29" borderId="33" xfId="37" applyFont="1" applyFill="1" applyBorder="1" applyAlignment="1">
      <alignment horizontal="center" vertical="center"/>
    </xf>
    <xf numFmtId="0" fontId="104" fillId="29" borderId="0" xfId="0" applyFont="1" applyFill="1" applyBorder="1"/>
    <xf numFmtId="0" fontId="104" fillId="29" borderId="0" xfId="0" applyFont="1" applyFill="1"/>
    <xf numFmtId="0" fontId="142" fillId="29" borderId="1" xfId="37" applyFont="1" applyFill="1" applyBorder="1" applyAlignment="1">
      <alignment horizontal="center" vertical="center" wrapText="1"/>
    </xf>
    <xf numFmtId="0" fontId="150" fillId="29" borderId="1" xfId="37" applyFont="1" applyFill="1" applyBorder="1" applyAlignment="1">
      <alignment horizontal="left" vertical="center" wrapText="1"/>
    </xf>
    <xf numFmtId="0" fontId="150" fillId="29" borderId="33" xfId="37" applyFont="1" applyFill="1" applyBorder="1" applyAlignment="1">
      <alignment horizontal="left" vertical="center" wrapText="1"/>
    </xf>
    <xf numFmtId="0" fontId="142" fillId="29" borderId="33" xfId="37" applyFont="1" applyFill="1" applyBorder="1" applyAlignment="1">
      <alignment horizontal="center" vertical="center" wrapText="1"/>
    </xf>
    <xf numFmtId="3" fontId="159" fillId="26" borderId="33" xfId="40" applyNumberFormat="1" applyFont="1" applyFill="1" applyBorder="1" applyAlignment="1" applyProtection="1">
      <alignment horizontal="left" vertical="center"/>
      <protection locked="0"/>
    </xf>
    <xf numFmtId="170" fontId="159" fillId="26" borderId="33" xfId="37" applyNumberFormat="1" applyFont="1" applyFill="1" applyBorder="1" applyAlignment="1">
      <alignment horizontal="left" vertical="center" wrapText="1"/>
    </xf>
    <xf numFmtId="170" fontId="160" fillId="59" borderId="47" xfId="37" applyNumberFormat="1" applyFont="1" applyFill="1" applyBorder="1" applyAlignment="1">
      <alignment horizontal="right" vertical="center" wrapText="1"/>
    </xf>
    <xf numFmtId="170" fontId="161" fillId="59" borderId="47" xfId="37" applyNumberFormat="1" applyFont="1" applyFill="1" applyBorder="1" applyAlignment="1">
      <alignment horizontal="right" vertical="center" wrapText="1"/>
    </xf>
    <xf numFmtId="170" fontId="143" fillId="17" borderId="1" xfId="62" applyNumberFormat="1" applyFont="1" applyFill="1" applyBorder="1" applyAlignment="1">
      <alignment horizontal="left" vertical="center" wrapText="1"/>
    </xf>
    <xf numFmtId="170" fontId="142" fillId="17" borderId="47" xfId="37" applyNumberFormat="1" applyFont="1" applyFill="1" applyBorder="1" applyAlignment="1">
      <alignment horizontal="right" vertical="center" wrapText="1"/>
    </xf>
    <xf numFmtId="170" fontId="162" fillId="60" borderId="47" xfId="37" applyNumberFormat="1" applyFont="1" applyFill="1" applyBorder="1" applyAlignment="1">
      <alignment horizontal="right" vertical="center" wrapText="1"/>
    </xf>
    <xf numFmtId="170" fontId="104" fillId="29" borderId="0" xfId="0" applyNumberFormat="1" applyFont="1" applyFill="1" applyBorder="1" applyAlignment="1">
      <alignment vertical="center"/>
    </xf>
    <xf numFmtId="170" fontId="104" fillId="29" borderId="0" xfId="0" applyNumberFormat="1" applyFont="1" applyFill="1" applyBorder="1" applyAlignment="1">
      <alignment horizontal="right" vertical="center"/>
    </xf>
    <xf numFmtId="170" fontId="154" fillId="26" borderId="33" xfId="62" applyNumberFormat="1" applyFont="1" applyFill="1" applyBorder="1" applyAlignment="1">
      <alignment horizontal="left" vertical="center" wrapText="1"/>
    </xf>
    <xf numFmtId="170" fontId="145" fillId="18" borderId="1" xfId="62" applyNumberFormat="1" applyFont="1" applyFill="1" applyBorder="1" applyAlignment="1">
      <alignment horizontal="center" vertical="center" wrapText="1"/>
    </xf>
    <xf numFmtId="170" fontId="145" fillId="18" borderId="1" xfId="62" applyNumberFormat="1" applyFont="1" applyFill="1" applyBorder="1" applyAlignment="1">
      <alignment horizontal="left" vertical="center" wrapText="1"/>
    </xf>
    <xf numFmtId="170" fontId="150" fillId="18" borderId="47" xfId="37" applyNumberFormat="1" applyFont="1" applyFill="1" applyBorder="1" applyAlignment="1">
      <alignment horizontal="right" vertical="center" wrapText="1"/>
    </xf>
    <xf numFmtId="170" fontId="150" fillId="17" borderId="47" xfId="37" applyNumberFormat="1" applyFont="1" applyFill="1" applyBorder="1" applyAlignment="1">
      <alignment horizontal="right" vertical="center" wrapText="1"/>
    </xf>
    <xf numFmtId="170" fontId="163" fillId="61" borderId="47" xfId="37" applyNumberFormat="1" applyFont="1" applyFill="1" applyBorder="1" applyAlignment="1">
      <alignment horizontal="right" vertical="center" wrapText="1"/>
    </xf>
    <xf numFmtId="170" fontId="163" fillId="60" borderId="47" xfId="37" applyNumberFormat="1" applyFont="1" applyFill="1" applyBorder="1" applyAlignment="1">
      <alignment horizontal="right" vertical="center" wrapText="1"/>
    </xf>
    <xf numFmtId="170" fontId="145" fillId="18" borderId="33" xfId="62" applyNumberFormat="1" applyFont="1" applyFill="1" applyBorder="1" applyAlignment="1">
      <alignment horizontal="center" vertical="center" wrapText="1"/>
    </xf>
    <xf numFmtId="170" fontId="145" fillId="18" borderId="33" xfId="58" applyNumberFormat="1" applyFont="1" applyFill="1" applyBorder="1" applyAlignment="1">
      <alignment horizontal="left" vertical="center" wrapText="1"/>
    </xf>
    <xf numFmtId="170" fontId="145" fillId="29" borderId="1" xfId="62" applyNumberFormat="1" applyFont="1" applyFill="1" applyBorder="1" applyAlignment="1">
      <alignment horizontal="right" vertical="center" wrapText="1"/>
    </xf>
    <xf numFmtId="170" fontId="145" fillId="29" borderId="1" xfId="62" applyNumberFormat="1" applyFont="1" applyFill="1" applyBorder="1" applyAlignment="1">
      <alignment horizontal="left" vertical="center" wrapText="1"/>
    </xf>
    <xf numFmtId="170" fontId="163" fillId="62" borderId="47" xfId="37" applyNumberFormat="1" applyFont="1" applyFill="1" applyBorder="1" applyAlignment="1">
      <alignment horizontal="right" vertical="center" wrapText="1"/>
    </xf>
    <xf numFmtId="170" fontId="145" fillId="29" borderId="33" xfId="58" applyNumberFormat="1" applyFont="1" applyFill="1" applyBorder="1" applyAlignment="1">
      <alignment horizontal="right" vertical="center" wrapText="1"/>
    </xf>
    <xf numFmtId="170" fontId="145" fillId="29" borderId="33" xfId="58" applyNumberFormat="1" applyFont="1" applyFill="1" applyBorder="1" applyAlignment="1">
      <alignment horizontal="left" vertical="center" wrapText="1"/>
    </xf>
    <xf numFmtId="170" fontId="163" fillId="0" borderId="47" xfId="37" applyNumberFormat="1" applyFont="1" applyFill="1" applyBorder="1" applyAlignment="1">
      <alignment horizontal="right" vertical="center" wrapText="1"/>
    </xf>
    <xf numFmtId="170" fontId="145" fillId="18" borderId="33" xfId="58" applyNumberFormat="1" applyFont="1" applyFill="1" applyBorder="1" applyAlignment="1">
      <alignment horizontal="center" vertical="center" wrapText="1"/>
    </xf>
    <xf numFmtId="170" fontId="154" fillId="26" borderId="33" xfId="58" applyNumberFormat="1" applyFont="1" applyFill="1" applyBorder="1" applyAlignment="1">
      <alignment horizontal="left" vertical="center" wrapText="1"/>
    </xf>
    <xf numFmtId="0" fontId="104" fillId="29" borderId="1" xfId="0" applyFont="1" applyFill="1" applyBorder="1"/>
    <xf numFmtId="170" fontId="145" fillId="29" borderId="33" xfId="62" applyNumberFormat="1" applyFont="1" applyFill="1" applyBorder="1" applyAlignment="1">
      <alignment horizontal="right" vertical="center" wrapText="1"/>
    </xf>
    <xf numFmtId="170" fontId="145" fillId="18" borderId="1" xfId="58" applyNumberFormat="1" applyFont="1" applyFill="1" applyBorder="1" applyAlignment="1">
      <alignment horizontal="center" vertical="center" wrapText="1"/>
    </xf>
    <xf numFmtId="170" fontId="145" fillId="18" borderId="1" xfId="58" applyNumberFormat="1" applyFont="1" applyFill="1" applyBorder="1" applyAlignment="1">
      <alignment horizontal="left" vertical="center" wrapText="1"/>
    </xf>
    <xf numFmtId="0" fontId="143" fillId="17" borderId="36" xfId="41" applyFont="1" applyFill="1" applyBorder="1" applyAlignment="1">
      <alignment horizontal="left" vertical="center" wrapText="1"/>
    </xf>
    <xf numFmtId="0" fontId="143" fillId="17" borderId="33" xfId="41" applyFont="1" applyFill="1" applyBorder="1" applyAlignment="1">
      <alignment horizontal="left" vertical="center" wrapText="1"/>
    </xf>
    <xf numFmtId="170" fontId="142" fillId="0" borderId="0" xfId="42" applyNumberFormat="1" applyFont="1" applyFill="1" applyBorder="1" applyAlignment="1" applyProtection="1">
      <alignment vertical="center"/>
      <protection locked="0"/>
    </xf>
    <xf numFmtId="170" fontId="104" fillId="0" borderId="0" xfId="0" applyNumberFormat="1" applyFont="1" applyBorder="1"/>
    <xf numFmtId="0" fontId="104" fillId="0" borderId="0" xfId="0" applyFont="1" applyBorder="1" applyAlignment="1">
      <alignment horizontal="right" vertical="center"/>
    </xf>
    <xf numFmtId="0" fontId="142" fillId="0" borderId="0" xfId="42" applyFont="1" applyFill="1" applyBorder="1" applyAlignment="1" applyProtection="1">
      <alignment vertical="center"/>
      <protection locked="0"/>
    </xf>
    <xf numFmtId="0" fontId="104" fillId="0" borderId="0" xfId="0" applyFont="1" applyBorder="1"/>
    <xf numFmtId="0" fontId="141" fillId="0" borderId="0" xfId="42" applyFont="1" applyFill="1" applyBorder="1" applyAlignment="1" applyProtection="1">
      <alignment vertical="center" wrapText="1"/>
      <protection locked="0"/>
    </xf>
    <xf numFmtId="0" fontId="165" fillId="0" borderId="63" xfId="693" applyFont="1" applyBorder="1"/>
    <xf numFmtId="0" fontId="164" fillId="0" borderId="0" xfId="693"/>
    <xf numFmtId="0" fontId="166" fillId="0" borderId="63" xfId="693" applyFont="1" applyBorder="1" applyAlignment="1">
      <alignment horizontal="left" wrapText="1"/>
    </xf>
    <xf numFmtId="0" fontId="168" fillId="68" borderId="63" xfId="693" applyFont="1" applyFill="1" applyBorder="1" applyAlignment="1">
      <alignment horizontal="center" vertical="top" wrapText="1"/>
    </xf>
    <xf numFmtId="0" fontId="170" fillId="69" borderId="63" xfId="693" applyFont="1" applyFill="1" applyBorder="1" applyAlignment="1">
      <alignment wrapText="1"/>
    </xf>
    <xf numFmtId="0" fontId="171" fillId="70" borderId="63" xfId="693" applyFont="1" applyFill="1" applyBorder="1" applyAlignment="1">
      <alignment horizontal="center"/>
    </xf>
    <xf numFmtId="0" fontId="172" fillId="69" borderId="63" xfId="693" applyFont="1" applyFill="1" applyBorder="1" applyAlignment="1">
      <alignment vertical="top" wrapText="1"/>
    </xf>
    <xf numFmtId="199" fontId="165" fillId="0" borderId="63" xfId="693" applyNumberFormat="1" applyFont="1" applyBorder="1" applyAlignment="1">
      <alignment horizontal="right"/>
    </xf>
    <xf numFmtId="199" fontId="165" fillId="71" borderId="63" xfId="693" applyNumberFormat="1" applyFont="1" applyFill="1" applyBorder="1" applyAlignment="1">
      <alignment horizontal="right"/>
    </xf>
    <xf numFmtId="0" fontId="173" fillId="0" borderId="0" xfId="693" applyFont="1" applyAlignment="1">
      <alignment horizontal="left"/>
    </xf>
    <xf numFmtId="0" fontId="172" fillId="19" borderId="63" xfId="693" applyFont="1" applyFill="1" applyBorder="1" applyAlignment="1">
      <alignment vertical="top" wrapText="1"/>
    </xf>
    <xf numFmtId="0" fontId="171" fillId="72" borderId="63" xfId="693" applyFont="1" applyFill="1" applyBorder="1" applyAlignment="1">
      <alignment horizontal="center"/>
    </xf>
    <xf numFmtId="199" fontId="165" fillId="19" borderId="63" xfId="693" applyNumberFormat="1" applyFont="1" applyFill="1" applyBorder="1" applyAlignment="1">
      <alignment horizontal="right"/>
    </xf>
    <xf numFmtId="0" fontId="164" fillId="19" borderId="0" xfId="693" applyFill="1"/>
    <xf numFmtId="196" fontId="141" fillId="0" borderId="0" xfId="57" applyNumberFormat="1" applyFont="1" applyFill="1" applyBorder="1" applyAlignment="1">
      <alignment wrapText="1"/>
    </xf>
    <xf numFmtId="196" fontId="141" fillId="0" borderId="0" xfId="57" applyNumberFormat="1" applyFont="1" applyFill="1" applyBorder="1" applyAlignment="1">
      <alignment horizontal="left" vertical="top" wrapText="1"/>
    </xf>
    <xf numFmtId="49" fontId="23" fillId="0" borderId="0" xfId="0" applyNumberFormat="1" applyFont="1" applyAlignment="1">
      <alignment horizontal="centerContinuous" vertical="center" wrapText="1"/>
    </xf>
    <xf numFmtId="49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2" fillId="23" borderId="0" xfId="0" applyFont="1" applyFill="1" applyAlignment="1">
      <alignment vertical="center" wrapText="1"/>
    </xf>
    <xf numFmtId="0" fontId="22" fillId="15" borderId="0" xfId="0" applyFont="1" applyFill="1" applyAlignment="1">
      <alignment vertical="center" wrapText="1"/>
    </xf>
    <xf numFmtId="49" fontId="20" fillId="73" borderId="0" xfId="0" applyNumberFormat="1" applyFont="1" applyFill="1" applyAlignment="1">
      <alignment vertical="center"/>
    </xf>
    <xf numFmtId="0" fontId="22" fillId="73" borderId="0" xfId="0" applyFont="1" applyFill="1" applyAlignment="1">
      <alignment vertical="center" wrapText="1"/>
    </xf>
    <xf numFmtId="168" fontId="20" fillId="73" borderId="0" xfId="0" applyNumberFormat="1" applyFont="1" applyFill="1" applyAlignment="1">
      <alignment vertical="center"/>
    </xf>
    <xf numFmtId="0" fontId="20" fillId="73" borderId="0" xfId="0" applyFont="1" applyFill="1" applyAlignment="1">
      <alignment vertical="center"/>
    </xf>
    <xf numFmtId="0" fontId="22" fillId="32" borderId="0" xfId="0" applyFont="1" applyFill="1" applyAlignment="1">
      <alignment vertical="center" wrapText="1"/>
    </xf>
    <xf numFmtId="0" fontId="22" fillId="74" borderId="0" xfId="0" applyFont="1" applyFill="1" applyAlignment="1">
      <alignment vertical="center" wrapText="1"/>
    </xf>
    <xf numFmtId="0" fontId="22" fillId="75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2" fillId="0" borderId="0" xfId="588" applyFont="1"/>
    <xf numFmtId="0" fontId="41" fillId="0" borderId="0" xfId="588" applyFont="1" applyAlignment="1">
      <alignment horizontal="center" vertical="center" wrapText="1"/>
    </xf>
    <xf numFmtId="0" fontId="42" fillId="0" borderId="0" xfId="588" applyFont="1" applyAlignment="1">
      <alignment wrapText="1"/>
    </xf>
    <xf numFmtId="0" fontId="41" fillId="0" borderId="0" xfId="588" applyFont="1"/>
    <xf numFmtId="0" fontId="175" fillId="0" borderId="0" xfId="588" applyFont="1"/>
    <xf numFmtId="0" fontId="176" fillId="0" borderId="68" xfId="588" applyFont="1" applyBorder="1" applyAlignment="1">
      <alignment vertical="center" wrapText="1"/>
    </xf>
    <xf numFmtId="168" fontId="176" fillId="29" borderId="68" xfId="588" applyNumberFormat="1" applyFont="1" applyFill="1" applyBorder="1" applyAlignment="1">
      <alignment horizontal="center" vertical="center" wrapText="1"/>
    </xf>
    <xf numFmtId="0" fontId="42" fillId="0" borderId="0" xfId="588" applyFont="1" applyBorder="1"/>
    <xf numFmtId="0" fontId="95" fillId="0" borderId="0" xfId="693" applyFont="1" applyFill="1" applyBorder="1"/>
    <xf numFmtId="0" fontId="94" fillId="0" borderId="51" xfId="693" applyFont="1" applyFill="1" applyBorder="1" applyAlignment="1">
      <alignment horizontal="center" vertical="center"/>
    </xf>
    <xf numFmtId="1" fontId="94" fillId="0" borderId="51" xfId="693" applyNumberFormat="1" applyFont="1" applyFill="1" applyBorder="1" applyAlignment="1">
      <alignment horizontal="center" vertical="center"/>
    </xf>
    <xf numFmtId="1" fontId="94" fillId="0" borderId="20" xfId="693" applyNumberFormat="1" applyFont="1" applyFill="1" applyBorder="1" applyAlignment="1">
      <alignment horizontal="center" vertical="center"/>
    </xf>
    <xf numFmtId="1" fontId="94" fillId="0" borderId="52" xfId="693" applyNumberFormat="1" applyFont="1" applyFill="1" applyBorder="1" applyAlignment="1">
      <alignment horizontal="center"/>
    </xf>
    <xf numFmtId="1" fontId="94" fillId="0" borderId="51" xfId="693" applyNumberFormat="1" applyFont="1" applyFill="1" applyBorder="1" applyAlignment="1">
      <alignment horizontal="center"/>
    </xf>
    <xf numFmtId="0" fontId="94" fillId="0" borderId="0" xfId="693" applyFont="1" applyFill="1" applyBorder="1" applyAlignment="1">
      <alignment horizontal="center"/>
    </xf>
    <xf numFmtId="0" fontId="94" fillId="0" borderId="68" xfId="693" applyFont="1" applyFill="1" applyBorder="1" applyAlignment="1">
      <alignment horizontal="left" vertical="center" wrapText="1"/>
    </xf>
    <xf numFmtId="168" fontId="94" fillId="0" borderId="68" xfId="693" applyNumberFormat="1" applyFont="1" applyFill="1" applyBorder="1" applyAlignment="1">
      <alignment horizontal="right" wrapText="1"/>
    </xf>
    <xf numFmtId="168" fontId="94" fillId="0" borderId="2" xfId="693" applyNumberFormat="1" applyFont="1" applyFill="1" applyBorder="1" applyAlignment="1">
      <alignment horizontal="right" wrapText="1"/>
    </xf>
    <xf numFmtId="168" fontId="94" fillId="0" borderId="68" xfId="693" applyNumberFormat="1" applyFont="1" applyFill="1" applyBorder="1" applyAlignment="1">
      <alignment horizontal="right"/>
    </xf>
    <xf numFmtId="168" fontId="94" fillId="0" borderId="55" xfId="695" applyNumberFormat="1" applyFont="1" applyBorder="1" applyAlignment="1">
      <alignment horizontal="right"/>
    </xf>
    <xf numFmtId="168" fontId="94" fillId="0" borderId="2" xfId="695" applyNumberFormat="1" applyFont="1" applyBorder="1" applyAlignment="1">
      <alignment horizontal="right"/>
    </xf>
    <xf numFmtId="0" fontId="94" fillId="0" borderId="2" xfId="693" applyFont="1" applyFill="1" applyBorder="1" applyAlignment="1">
      <alignment horizontal="left" vertical="center" wrapText="1"/>
    </xf>
    <xf numFmtId="168" fontId="94" fillId="0" borderId="69" xfId="695" applyNumberFormat="1" applyFont="1" applyBorder="1" applyAlignment="1">
      <alignment horizontal="right"/>
    </xf>
    <xf numFmtId="168" fontId="94" fillId="0" borderId="68" xfId="695" applyNumberFormat="1" applyFont="1" applyBorder="1" applyAlignment="1">
      <alignment horizontal="right"/>
    </xf>
    <xf numFmtId="0" fontId="94" fillId="0" borderId="0" xfId="693" applyFont="1" applyFill="1" applyBorder="1"/>
    <xf numFmtId="0" fontId="95" fillId="0" borderId="2" xfId="693" applyFont="1" applyFill="1" applyBorder="1" applyAlignment="1">
      <alignment horizontal="left" vertical="center" wrapText="1"/>
    </xf>
    <xf numFmtId="168" fontId="95" fillId="0" borderId="68" xfId="693" applyNumberFormat="1" applyFont="1" applyFill="1" applyBorder="1" applyAlignment="1">
      <alignment horizontal="right" wrapText="1"/>
    </xf>
    <xf numFmtId="168" fontId="95" fillId="0" borderId="69" xfId="693" applyNumberFormat="1" applyFont="1" applyFill="1" applyBorder="1" applyAlignment="1">
      <alignment horizontal="right" wrapText="1"/>
    </xf>
    <xf numFmtId="168" fontId="132" fillId="0" borderId="68" xfId="693" applyNumberFormat="1" applyFont="1" applyFill="1" applyBorder="1" applyAlignment="1">
      <alignment horizontal="right" wrapText="1"/>
    </xf>
    <xf numFmtId="168" fontId="95" fillId="0" borderId="69" xfId="693" applyNumberFormat="1" applyFont="1" applyFill="1" applyBorder="1" applyAlignment="1">
      <alignment horizontal="right"/>
    </xf>
    <xf numFmtId="0" fontId="95" fillId="0" borderId="68" xfId="693" applyFont="1" applyFill="1" applyBorder="1"/>
    <xf numFmtId="168" fontId="95" fillId="0" borderId="0" xfId="693" applyNumberFormat="1" applyFont="1" applyFill="1" applyBorder="1" applyAlignment="1">
      <alignment horizontal="right"/>
    </xf>
    <xf numFmtId="168" fontId="95" fillId="0" borderId="68" xfId="693" applyNumberFormat="1" applyFont="1" applyFill="1" applyBorder="1" applyAlignment="1">
      <alignment horizontal="right"/>
    </xf>
    <xf numFmtId="0" fontId="95" fillId="0" borderId="68" xfId="693" applyFont="1" applyFill="1" applyBorder="1" applyAlignment="1">
      <alignment horizontal="left" vertical="center" wrapText="1"/>
    </xf>
    <xf numFmtId="168" fontId="95" fillId="0" borderId="2" xfId="693" applyNumberFormat="1" applyFont="1" applyFill="1" applyBorder="1" applyAlignment="1">
      <alignment horizontal="right" wrapText="1"/>
    </xf>
    <xf numFmtId="0" fontId="133" fillId="0" borderId="68" xfId="693" applyFont="1" applyFill="1" applyBorder="1" applyAlignment="1">
      <alignment horizontal="left" vertical="center" wrapText="1"/>
    </xf>
    <xf numFmtId="168" fontId="133" fillId="0" borderId="68" xfId="693" applyNumberFormat="1" applyFont="1" applyFill="1" applyBorder="1" applyAlignment="1">
      <alignment horizontal="right" wrapText="1"/>
    </xf>
    <xf numFmtId="168" fontId="133" fillId="0" borderId="2" xfId="693" applyNumberFormat="1" applyFont="1" applyFill="1" applyBorder="1" applyAlignment="1">
      <alignment horizontal="right" wrapText="1"/>
    </xf>
    <xf numFmtId="168" fontId="133" fillId="0" borderId="68" xfId="693" applyNumberFormat="1" applyFont="1" applyFill="1" applyBorder="1" applyAlignment="1">
      <alignment horizontal="right"/>
    </xf>
    <xf numFmtId="168" fontId="133" fillId="0" borderId="69" xfId="693" applyNumberFormat="1" applyFont="1" applyFill="1" applyBorder="1" applyAlignment="1">
      <alignment horizontal="right"/>
    </xf>
    <xf numFmtId="0" fontId="133" fillId="0" borderId="0" xfId="693" applyFont="1" applyFill="1" applyBorder="1"/>
    <xf numFmtId="168" fontId="94" fillId="0" borderId="69" xfId="693" applyNumberFormat="1" applyFont="1" applyFill="1" applyBorder="1" applyAlignment="1">
      <alignment horizontal="right"/>
    </xf>
    <xf numFmtId="168" fontId="95" fillId="0" borderId="69" xfId="693" applyNumberFormat="1" applyFont="1" applyFill="1" applyBorder="1"/>
    <xf numFmtId="168" fontId="95" fillId="0" borderId="68" xfId="693" applyNumberFormat="1" applyFont="1" applyFill="1" applyBorder="1"/>
    <xf numFmtId="168" fontId="94" fillId="0" borderId="0" xfId="693" applyNumberFormat="1" applyFont="1" applyFill="1" applyBorder="1" applyAlignment="1">
      <alignment horizontal="right"/>
    </xf>
    <xf numFmtId="168" fontId="95" fillId="0" borderId="0" xfId="693" applyNumberFormat="1" applyFont="1" applyFill="1" applyBorder="1" applyAlignment="1">
      <alignment horizontal="left"/>
    </xf>
    <xf numFmtId="0" fontId="95" fillId="0" borderId="0" xfId="693" applyFont="1" applyFill="1" applyBorder="1" applyAlignment="1">
      <alignment horizontal="left"/>
    </xf>
    <xf numFmtId="0" fontId="95" fillId="0" borderId="0" xfId="693" applyFont="1" applyFill="1" applyBorder="1" applyAlignment="1">
      <alignment horizontal="left" vertical="center"/>
    </xf>
    <xf numFmtId="3" fontId="95" fillId="0" borderId="0" xfId="693" applyNumberFormat="1" applyFont="1" applyFill="1" applyBorder="1" applyAlignment="1">
      <alignment horizontal="left" vertical="center"/>
    </xf>
    <xf numFmtId="0" fontId="95" fillId="0" borderId="0" xfId="693" applyFont="1" applyFill="1" applyBorder="1" applyAlignment="1">
      <alignment horizontal="right" vertical="center"/>
    </xf>
    <xf numFmtId="168" fontId="95" fillId="0" borderId="0" xfId="693" applyNumberFormat="1" applyFont="1" applyFill="1" applyBorder="1"/>
    <xf numFmtId="169" fontId="95" fillId="0" borderId="0" xfId="693" applyNumberFormat="1" applyFont="1" applyFill="1" applyBorder="1" applyAlignment="1">
      <alignment horizontal="right" vertical="center"/>
    </xf>
    <xf numFmtId="3" fontId="95" fillId="0" borderId="0" xfId="693" applyNumberFormat="1" applyFont="1" applyFill="1" applyBorder="1"/>
    <xf numFmtId="0" fontId="95" fillId="19" borderId="68" xfId="693" applyFont="1" applyFill="1" applyBorder="1" applyAlignment="1">
      <alignment horizontal="left" vertical="center" wrapText="1"/>
    </xf>
    <xf numFmtId="168" fontId="95" fillId="19" borderId="68" xfId="693" applyNumberFormat="1" applyFont="1" applyFill="1" applyBorder="1" applyAlignment="1">
      <alignment horizontal="right" wrapText="1"/>
    </xf>
    <xf numFmtId="168" fontId="95" fillId="19" borderId="2" xfId="693" applyNumberFormat="1" applyFont="1" applyFill="1" applyBorder="1" applyAlignment="1">
      <alignment horizontal="right" wrapText="1"/>
    </xf>
    <xf numFmtId="168" fontId="95" fillId="19" borderId="68" xfId="693" applyNumberFormat="1" applyFont="1" applyFill="1" applyBorder="1" applyAlignment="1">
      <alignment horizontal="right"/>
    </xf>
    <xf numFmtId="168" fontId="95" fillId="19" borderId="69" xfId="693" applyNumberFormat="1" applyFont="1" applyFill="1" applyBorder="1" applyAlignment="1">
      <alignment horizontal="right"/>
    </xf>
    <xf numFmtId="168" fontId="95" fillId="58" borderId="68" xfId="693" applyNumberFormat="1" applyFont="1" applyFill="1" applyBorder="1" applyAlignment="1">
      <alignment horizontal="right"/>
    </xf>
    <xf numFmtId="195" fontId="163" fillId="0" borderId="0" xfId="0" applyNumberFormat="1" applyFont="1" applyAlignment="1">
      <alignment horizontal="right" wrapText="1"/>
    </xf>
    <xf numFmtId="0" fontId="163" fillId="0" borderId="0" xfId="0" applyFont="1" applyAlignment="1">
      <alignment horizontal="center" vertical="center" wrapText="1"/>
    </xf>
    <xf numFmtId="195" fontId="57" fillId="0" borderId="68" xfId="687" applyNumberFormat="1" applyFont="1" applyBorder="1" applyAlignment="1">
      <alignment horizontal="right" vertical="center" wrapText="1"/>
    </xf>
    <xf numFmtId="0" fontId="0" fillId="0" borderId="68" xfId="0" applyBorder="1"/>
    <xf numFmtId="195" fontId="128" fillId="0" borderId="68" xfId="687" applyNumberFormat="1" applyFont="1" applyBorder="1" applyAlignment="1">
      <alignment horizontal="right" vertical="center" wrapText="1"/>
    </xf>
    <xf numFmtId="0" fontId="177" fillId="0" borderId="0" xfId="0" applyFont="1" applyBorder="1" applyAlignment="1">
      <alignment wrapText="1"/>
    </xf>
    <xf numFmtId="0" fontId="178" fillId="0" borderId="0" xfId="0" applyFont="1" applyFill="1" applyAlignment="1">
      <alignment horizontal="left" wrapText="1"/>
    </xf>
    <xf numFmtId="0" fontId="178" fillId="0" borderId="0" xfId="0" applyFont="1" applyFill="1" applyBorder="1" applyAlignment="1">
      <alignment horizontal="left" wrapText="1"/>
    </xf>
    <xf numFmtId="171" fontId="180" fillId="0" borderId="49" xfId="0" applyNumberFormat="1" applyFont="1" applyBorder="1" applyAlignment="1">
      <alignment horizontal="right"/>
    </xf>
    <xf numFmtId="171" fontId="180" fillId="0" borderId="0" xfId="0" applyNumberFormat="1" applyFont="1" applyBorder="1" applyAlignment="1">
      <alignment horizontal="right"/>
    </xf>
    <xf numFmtId="171" fontId="180" fillId="0" borderId="54" xfId="0" applyNumberFormat="1" applyFont="1" applyBorder="1" applyAlignment="1">
      <alignment horizontal="right"/>
    </xf>
    <xf numFmtId="169" fontId="181" fillId="0" borderId="68" xfId="0" applyNumberFormat="1" applyFont="1" applyFill="1" applyBorder="1" applyAlignment="1">
      <alignment horizontal="right" wrapText="1"/>
    </xf>
    <xf numFmtId="171" fontId="178" fillId="0" borderId="0" xfId="0" applyNumberFormat="1" applyFont="1" applyBorder="1" applyAlignment="1">
      <alignment horizontal="right"/>
    </xf>
    <xf numFmtId="171" fontId="179" fillId="0" borderId="0" xfId="0" applyNumberFormat="1" applyFont="1" applyBorder="1" applyAlignment="1">
      <alignment horizontal="right"/>
    </xf>
    <xf numFmtId="0" fontId="178" fillId="19" borderId="54" xfId="0" applyFont="1" applyFill="1" applyBorder="1" applyAlignment="1">
      <alignment horizontal="left" wrapText="1"/>
    </xf>
    <xf numFmtId="171" fontId="179" fillId="19" borderId="0" xfId="0" applyNumberFormat="1" applyFont="1" applyFill="1" applyBorder="1" applyAlignment="1">
      <alignment horizontal="right"/>
    </xf>
    <xf numFmtId="0" fontId="178" fillId="19" borderId="0" xfId="0" applyFont="1" applyFill="1" applyBorder="1" applyAlignment="1">
      <alignment horizontal="left" wrapText="1"/>
    </xf>
    <xf numFmtId="0" fontId="35" fillId="0" borderId="1" xfId="0" applyNumberFormat="1" applyFont="1" applyFill="1" applyBorder="1" applyAlignment="1" applyProtection="1">
      <alignment horizontal="center" vertical="center" wrapText="1" readingOrder="1"/>
    </xf>
    <xf numFmtId="196" fontId="95" fillId="0" borderId="0" xfId="57" applyNumberFormat="1" applyFont="1" applyFill="1" applyBorder="1"/>
    <xf numFmtId="4" fontId="182" fillId="0" borderId="35" xfId="0" applyNumberFormat="1" applyFont="1" applyFill="1" applyBorder="1" applyAlignment="1">
      <alignment vertical="center" wrapText="1"/>
    </xf>
    <xf numFmtId="4" fontId="182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19" borderId="0" xfId="0" applyNumberFormat="1" applyFont="1" applyFill="1" applyBorder="1" applyAlignment="1">
      <alignment vertical="center" wrapText="1"/>
    </xf>
    <xf numFmtId="0" fontId="42" fillId="0" borderId="0" xfId="696" applyFont="1"/>
    <xf numFmtId="0" fontId="41" fillId="0" borderId="0" xfId="696" applyFont="1" applyAlignment="1">
      <alignment horizontal="center" wrapText="1"/>
    </xf>
    <xf numFmtId="0" fontId="106" fillId="0" borderId="0" xfId="696" applyFont="1" applyAlignment="1">
      <alignment horizontal="right" vertical="center"/>
    </xf>
    <xf numFmtId="0" fontId="41" fillId="0" borderId="73" xfId="696" applyFont="1" applyBorder="1" applyAlignment="1">
      <alignment horizontal="center" vertical="center" wrapText="1" shrinkToFit="1"/>
    </xf>
    <xf numFmtId="0" fontId="41" fillId="0" borderId="73" xfId="696" applyFont="1" applyBorder="1" applyAlignment="1">
      <alignment horizontal="center" vertical="center"/>
    </xf>
    <xf numFmtId="168" fontId="174" fillId="0" borderId="73" xfId="696" applyNumberFormat="1" applyFont="1" applyFill="1" applyBorder="1" applyAlignment="1">
      <alignment horizontal="center" vertical="center"/>
    </xf>
    <xf numFmtId="3" fontId="42" fillId="0" borderId="0" xfId="696" applyNumberFormat="1" applyFont="1"/>
    <xf numFmtId="0" fontId="42" fillId="0" borderId="73" xfId="696" applyFont="1" applyBorder="1"/>
    <xf numFmtId="168" fontId="176" fillId="0" borderId="73" xfId="696" applyNumberFormat="1" applyFont="1" applyFill="1" applyBorder="1" applyAlignment="1">
      <alignment horizontal="center" vertical="center"/>
    </xf>
    <xf numFmtId="0" fontId="42" fillId="29" borderId="73" xfId="696" applyFont="1" applyFill="1" applyBorder="1"/>
    <xf numFmtId="0" fontId="101" fillId="0" borderId="0" xfId="696" applyFont="1"/>
    <xf numFmtId="168" fontId="20" fillId="76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76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168" fontId="20" fillId="20" borderId="0" xfId="0" applyNumberFormat="1" applyFont="1" applyFill="1" applyAlignment="1">
      <alignment vertical="center"/>
    </xf>
    <xf numFmtId="168" fontId="176" fillId="29" borderId="0" xfId="588" applyNumberFormat="1" applyFont="1" applyFill="1" applyBorder="1" applyAlignment="1">
      <alignment horizontal="center" vertical="center" wrapText="1"/>
    </xf>
    <xf numFmtId="0" fontId="19" fillId="0" borderId="68" xfId="588" applyFont="1" applyBorder="1" applyAlignment="1">
      <alignment vertical="center" wrapText="1"/>
    </xf>
    <xf numFmtId="0" fontId="38" fillId="0" borderId="68" xfId="588" applyFont="1" applyBorder="1" applyAlignment="1">
      <alignment vertical="center" wrapText="1"/>
    </xf>
    <xf numFmtId="0" fontId="99" fillId="0" borderId="67" xfId="588" applyFont="1" applyBorder="1" applyAlignment="1">
      <alignment horizontal="center" vertical="center"/>
    </xf>
    <xf numFmtId="0" fontId="99" fillId="0" borderId="68" xfId="588" applyFont="1" applyBorder="1" applyAlignment="1">
      <alignment horizontal="center" vertical="center" wrapText="1"/>
    </xf>
    <xf numFmtId="0" fontId="99" fillId="0" borderId="69" xfId="588" applyFont="1" applyBorder="1" applyAlignment="1">
      <alignment vertical="center"/>
    </xf>
    <xf numFmtId="49" fontId="29" fillId="0" borderId="68" xfId="588" applyNumberFormat="1" applyFont="1" applyBorder="1" applyAlignment="1">
      <alignment vertical="center"/>
    </xf>
    <xf numFmtId="0" fontId="29" fillId="0" borderId="68" xfId="588" applyFont="1" applyBorder="1" applyAlignment="1">
      <alignment vertical="center" wrapText="1"/>
    </xf>
    <xf numFmtId="168" fontId="99" fillId="0" borderId="68" xfId="588" applyNumberFormat="1" applyFont="1" applyBorder="1" applyAlignment="1">
      <alignment horizontal="center" vertical="center"/>
    </xf>
    <xf numFmtId="0" fontId="183" fillId="0" borderId="69" xfId="588" applyFont="1" applyBorder="1"/>
    <xf numFmtId="49" fontId="30" fillId="0" borderId="68" xfId="588" applyNumberFormat="1" applyFont="1" applyBorder="1" applyAlignment="1">
      <alignment vertical="center"/>
    </xf>
    <xf numFmtId="0" fontId="30" fillId="0" borderId="68" xfId="588" applyFont="1" applyBorder="1" applyAlignment="1">
      <alignment vertical="center" wrapText="1"/>
    </xf>
    <xf numFmtId="168" fontId="183" fillId="0" borderId="68" xfId="588" applyNumberFormat="1" applyFont="1" applyBorder="1" applyAlignment="1">
      <alignment horizontal="center" vertical="center"/>
    </xf>
    <xf numFmtId="0" fontId="97" fillId="0" borderId="69" xfId="588" applyFont="1" applyBorder="1"/>
    <xf numFmtId="49" fontId="19" fillId="0" borderId="68" xfId="588" applyNumberFormat="1" applyFont="1" applyBorder="1" applyAlignment="1">
      <alignment vertical="center"/>
    </xf>
    <xf numFmtId="168" fontId="19" fillId="29" borderId="68" xfId="588" applyNumberFormat="1" applyFont="1" applyFill="1" applyBorder="1" applyAlignment="1">
      <alignment horizontal="center" vertical="center" wrapText="1"/>
    </xf>
    <xf numFmtId="168" fontId="42" fillId="0" borderId="0" xfId="588" applyNumberFormat="1" applyFont="1"/>
    <xf numFmtId="168" fontId="42" fillId="0" borderId="0" xfId="588" applyNumberFormat="1" applyFont="1" applyAlignment="1">
      <alignment horizontal="right"/>
    </xf>
    <xf numFmtId="0" fontId="42" fillId="20" borderId="0" xfId="588" applyFont="1" applyFill="1" applyAlignment="1">
      <alignment horizontal="right"/>
    </xf>
    <xf numFmtId="168" fontId="42" fillId="20" borderId="0" xfId="588" applyNumberFormat="1" applyFont="1" applyFill="1"/>
    <xf numFmtId="0" fontId="35" fillId="0" borderId="0" xfId="0" applyNumberFormat="1" applyFont="1" applyFill="1" applyBorder="1" applyAlignment="1" applyProtection="1">
      <alignment horizontal="center" vertical="center" wrapText="1" readingOrder="1"/>
    </xf>
    <xf numFmtId="0" fontId="26" fillId="0" borderId="0" xfId="0" applyNumberFormat="1" applyFont="1" applyFill="1" applyBorder="1" applyAlignment="1" applyProtection="1">
      <alignment horizontal="center" vertical="center" wrapText="1" readingOrder="1"/>
    </xf>
    <xf numFmtId="0" fontId="26" fillId="0" borderId="0" xfId="0" applyNumberFormat="1" applyFont="1" applyFill="1" applyBorder="1" applyAlignment="1" applyProtection="1">
      <alignment horizontal="left" vertical="center" wrapText="1" readingOrder="1"/>
    </xf>
    <xf numFmtId="3" fontId="140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40" fillId="0" borderId="33" xfId="40" applyNumberFormat="1" applyFont="1" applyFill="1" applyBorder="1" applyAlignment="1" applyProtection="1">
      <alignment horizontal="center" vertical="center" wrapText="1"/>
      <protection locked="0"/>
    </xf>
    <xf numFmtId="0" fontId="185" fillId="0" borderId="0" xfId="687" applyFont="1" applyAlignment="1">
      <alignment horizontal="left" wrapText="1"/>
    </xf>
    <xf numFmtId="0" fontId="185" fillId="0" borderId="0" xfId="687" applyFont="1" applyAlignment="1">
      <alignment horizontal="right" wrapText="1"/>
    </xf>
    <xf numFmtId="0" fontId="185" fillId="0" borderId="0" xfId="687" applyFont="1" applyAlignment="1">
      <alignment horizontal="center" vertical="center" wrapText="1"/>
    </xf>
    <xf numFmtId="0" fontId="185" fillId="0" borderId="77" xfId="687" applyFont="1" applyBorder="1" applyAlignment="1">
      <alignment horizontal="center" vertical="center" wrapText="1"/>
    </xf>
    <xf numFmtId="0" fontId="185" fillId="0" borderId="0" xfId="687" applyFont="1" applyAlignment="1">
      <alignment horizontal="center" wrapText="1"/>
    </xf>
    <xf numFmtId="195" fontId="185" fillId="0" borderId="0" xfId="687" applyNumberFormat="1" applyFont="1" applyAlignment="1">
      <alignment horizontal="right" wrapText="1"/>
    </xf>
    <xf numFmtId="0" fontId="103" fillId="0" borderId="0" xfId="687" applyFont="1" applyAlignment="1">
      <alignment horizontal="center" wrapText="1"/>
    </xf>
    <xf numFmtId="195" fontId="163" fillId="0" borderId="0" xfId="687" applyNumberFormat="1" applyFont="1" applyAlignment="1">
      <alignment horizontal="right" wrapText="1"/>
    </xf>
    <xf numFmtId="0" fontId="185" fillId="0" borderId="0" xfId="687" applyFont="1" applyAlignment="1">
      <alignment horizontal="left" wrapText="1" indent="2"/>
    </xf>
    <xf numFmtId="0" fontId="163" fillId="0" borderId="0" xfId="687" applyFont="1" applyAlignment="1">
      <alignment horizontal="center" vertical="center" wrapText="1"/>
    </xf>
    <xf numFmtId="0" fontId="163" fillId="0" borderId="0" xfId="687" applyFont="1" applyAlignment="1">
      <alignment horizontal="right" wrapText="1"/>
    </xf>
    <xf numFmtId="49" fontId="103" fillId="0" borderId="0" xfId="687" applyNumberFormat="1" applyFont="1" applyAlignment="1">
      <alignment horizontal="left" wrapText="1"/>
    </xf>
    <xf numFmtId="0" fontId="108" fillId="0" borderId="79" xfId="687" applyBorder="1"/>
    <xf numFmtId="195" fontId="163" fillId="19" borderId="0" xfId="687" applyNumberFormat="1" applyFont="1" applyFill="1" applyAlignment="1">
      <alignment horizontal="right" wrapText="1"/>
    </xf>
    <xf numFmtId="0" fontId="186" fillId="0" borderId="0" xfId="70" applyFont="1" applyFill="1" applyAlignment="1">
      <alignment horizontal="left" vertical="center"/>
    </xf>
    <xf numFmtId="0" fontId="187" fillId="0" borderId="0" xfId="70" applyFont="1" applyFill="1"/>
    <xf numFmtId="0" fontId="188" fillId="0" borderId="0" xfId="662" applyFont="1"/>
    <xf numFmtId="0" fontId="189" fillId="0" borderId="0" xfId="662" applyFont="1"/>
    <xf numFmtId="0" fontId="191" fillId="0" borderId="0" xfId="662" applyFont="1" applyAlignment="1">
      <alignment horizontal="left" vertical="center"/>
    </xf>
    <xf numFmtId="0" fontId="191" fillId="0" borderId="0" xfId="662" applyFont="1" applyAlignment="1">
      <alignment horizontal="center"/>
    </xf>
    <xf numFmtId="0" fontId="192" fillId="0" borderId="0" xfId="662" applyFont="1" applyAlignment="1">
      <alignment horizontal="left" vertical="center"/>
    </xf>
    <xf numFmtId="0" fontId="188" fillId="0" borderId="0" xfId="662" applyFont="1" applyAlignment="1">
      <alignment horizontal="center"/>
    </xf>
    <xf numFmtId="0" fontId="188" fillId="0" borderId="0" xfId="662" applyFont="1" applyAlignment="1">
      <alignment horizontal="left" vertical="center"/>
    </xf>
    <xf numFmtId="0" fontId="193" fillId="0" borderId="0" xfId="662" applyFont="1" applyAlignment="1">
      <alignment horizontal="right"/>
    </xf>
    <xf numFmtId="0" fontId="195" fillId="0" borderId="0" xfId="662" applyFont="1"/>
    <xf numFmtId="0" fontId="196" fillId="0" borderId="0" xfId="662" applyFont="1"/>
    <xf numFmtId="49" fontId="186" fillId="0" borderId="2" xfId="662" applyNumberFormat="1" applyFont="1" applyBorder="1" applyAlignment="1">
      <alignment horizontal="center" vertical="center" wrapText="1"/>
    </xf>
    <xf numFmtId="0" fontId="186" fillId="0" borderId="5" xfId="662" applyFont="1" applyBorder="1" applyAlignment="1">
      <alignment horizontal="center" vertical="center" wrapText="1"/>
    </xf>
    <xf numFmtId="0" fontId="194" fillId="0" borderId="56" xfId="70" applyFont="1" applyFill="1" applyBorder="1" applyAlignment="1">
      <alignment horizontal="left" vertical="center"/>
    </xf>
    <xf numFmtId="0" fontId="194" fillId="0" borderId="56" xfId="70" applyFont="1" applyFill="1" applyBorder="1" applyAlignment="1">
      <alignment horizontal="left" vertical="center" wrapText="1"/>
    </xf>
    <xf numFmtId="3" fontId="194" fillId="0" borderId="56" xfId="70" applyNumberFormat="1" applyFont="1" applyFill="1" applyBorder="1" applyAlignment="1">
      <alignment horizontal="right" vertical="center" wrapText="1"/>
    </xf>
    <xf numFmtId="0" fontId="197" fillId="0" borderId="0" xfId="662" applyFont="1"/>
    <xf numFmtId="0" fontId="198" fillId="0" borderId="0" xfId="662" applyFont="1"/>
    <xf numFmtId="0" fontId="186" fillId="0" borderId="80" xfId="70" applyFont="1" applyFill="1" applyBorder="1" applyAlignment="1">
      <alignment horizontal="left" vertical="center"/>
    </xf>
    <xf numFmtId="0" fontId="186" fillId="0" borderId="80" xfId="70" applyFont="1" applyFill="1" applyBorder="1" applyAlignment="1">
      <alignment horizontal="left" vertical="center" wrapText="1"/>
    </xf>
    <xf numFmtId="3" fontId="186" fillId="0" borderId="80" xfId="70" applyNumberFormat="1" applyFont="1" applyFill="1" applyBorder="1" applyAlignment="1">
      <alignment horizontal="right" vertical="center" wrapText="1"/>
    </xf>
    <xf numFmtId="0" fontId="186" fillId="0" borderId="81" xfId="70" applyFont="1" applyFill="1" applyBorder="1" applyAlignment="1">
      <alignment horizontal="left" vertical="center"/>
    </xf>
    <xf numFmtId="0" fontId="186" fillId="0" borderId="81" xfId="70" applyFont="1" applyFill="1" applyBorder="1" applyAlignment="1">
      <alignment horizontal="left" vertical="center" wrapText="1"/>
    </xf>
    <xf numFmtId="3" fontId="186" fillId="0" borderId="81" xfId="70" applyNumberFormat="1" applyFont="1" applyFill="1" applyBorder="1" applyAlignment="1">
      <alignment horizontal="right" vertical="center" wrapText="1"/>
    </xf>
    <xf numFmtId="2" fontId="186" fillId="0" borderId="82" xfId="70" applyNumberFormat="1" applyFont="1" applyFill="1" applyBorder="1" applyAlignment="1">
      <alignment horizontal="left" vertical="center"/>
    </xf>
    <xf numFmtId="0" fontId="186" fillId="0" borderId="82" xfId="70" applyFont="1" applyFill="1" applyBorder="1" applyAlignment="1">
      <alignment horizontal="left" vertical="center" wrapText="1"/>
    </xf>
    <xf numFmtId="3" fontId="186" fillId="0" borderId="82" xfId="70" applyNumberFormat="1" applyFont="1" applyFill="1" applyBorder="1" applyAlignment="1">
      <alignment horizontal="right" vertical="center" wrapText="1"/>
    </xf>
    <xf numFmtId="49" fontId="186" fillId="0" borderId="81" xfId="70" applyNumberFormat="1" applyFont="1" applyFill="1" applyBorder="1" applyAlignment="1">
      <alignment horizontal="left" vertical="center"/>
    </xf>
    <xf numFmtId="0" fontId="186" fillId="0" borderId="82" xfId="70" applyFont="1" applyFill="1" applyBorder="1" applyAlignment="1">
      <alignment horizontal="left" vertical="center"/>
    </xf>
    <xf numFmtId="2" fontId="186" fillId="0" borderId="81" xfId="70" applyNumberFormat="1" applyFont="1" applyFill="1" applyBorder="1" applyAlignment="1">
      <alignment horizontal="left" vertical="center"/>
    </xf>
    <xf numFmtId="0" fontId="199" fillId="0" borderId="0" xfId="662" applyFont="1" applyAlignment="1">
      <alignment horizontal="left" vertical="top" wrapText="1"/>
    </xf>
    <xf numFmtId="0" fontId="200" fillId="0" borderId="0" xfId="662" applyFont="1" applyAlignment="1">
      <alignment horizontal="left" vertical="top" wrapText="1"/>
    </xf>
    <xf numFmtId="0" fontId="188" fillId="0" borderId="0" xfId="662" applyFont="1" applyAlignment="1">
      <alignment vertical="top"/>
    </xf>
    <xf numFmtId="0" fontId="189" fillId="0" borderId="0" xfId="662" applyFont="1" applyAlignment="1">
      <alignment vertical="top"/>
    </xf>
    <xf numFmtId="0" fontId="189" fillId="0" borderId="0" xfId="662" applyFont="1" applyAlignment="1">
      <alignment horizontal="left" vertical="center"/>
    </xf>
    <xf numFmtId="3" fontId="186" fillId="19" borderId="81" xfId="70" applyNumberFormat="1" applyFont="1" applyFill="1" applyBorder="1" applyAlignment="1">
      <alignment horizontal="right" vertical="center" wrapText="1"/>
    </xf>
    <xf numFmtId="0" fontId="186" fillId="0" borderId="0" xfId="70" applyFont="1" applyFill="1" applyAlignment="1">
      <alignment horizontal="left"/>
    </xf>
    <xf numFmtId="0" fontId="192" fillId="0" borderId="0" xfId="662" applyFont="1" applyAlignment="1">
      <alignment horizontal="left"/>
    </xf>
    <xf numFmtId="0" fontId="192" fillId="0" borderId="0" xfId="662" applyFont="1" applyAlignment="1">
      <alignment horizontal="center"/>
    </xf>
    <xf numFmtId="0" fontId="203" fillId="0" borderId="0" xfId="662" applyFont="1" applyAlignment="1">
      <alignment horizontal="center"/>
    </xf>
    <xf numFmtId="0" fontId="188" fillId="0" borderId="0" xfId="662" applyFont="1" applyAlignment="1">
      <alignment horizontal="left"/>
    </xf>
    <xf numFmtId="0" fontId="186" fillId="0" borderId="2" xfId="662" applyFont="1" applyBorder="1" applyAlignment="1">
      <alignment horizontal="center" vertical="center" wrapText="1"/>
    </xf>
    <xf numFmtId="0" fontId="206" fillId="0" borderId="0" xfId="662" applyFont="1"/>
    <xf numFmtId="0" fontId="207" fillId="0" borderId="0" xfId="662" applyFont="1"/>
    <xf numFmtId="0" fontId="201" fillId="0" borderId="0" xfId="662" applyFont="1" applyAlignment="1">
      <alignment horizontal="left" vertical="center" wrapText="1"/>
    </xf>
    <xf numFmtId="0" fontId="188" fillId="0" borderId="0" xfId="662" applyFont="1" applyAlignment="1">
      <alignment horizontal="left" vertical="top"/>
    </xf>
    <xf numFmtId="0" fontId="189" fillId="0" borderId="0" xfId="662" applyFont="1" applyAlignment="1">
      <alignment horizontal="left"/>
    </xf>
    <xf numFmtId="3" fontId="209" fillId="20" borderId="0" xfId="662" applyNumberFormat="1" applyFont="1" applyFill="1"/>
    <xf numFmtId="0" fontId="20" fillId="0" borderId="75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" fontId="50" fillId="0" borderId="0" xfId="0" applyNumberFormat="1" applyFont="1" applyFill="1" applyBorder="1" applyAlignment="1">
      <alignment horizontal="center" vertical="center" wrapText="1"/>
    </xf>
    <xf numFmtId="0" fontId="0" fillId="0" borderId="0" xfId="58" applyNumberFormat="1" applyFont="1" applyAlignment="1">
      <alignment horizontal="right"/>
    </xf>
    <xf numFmtId="0" fontId="103" fillId="0" borderId="77" xfId="0" applyFont="1" applyBorder="1" applyAlignment="1">
      <alignment horizontal="center" vertical="center" wrapText="1"/>
    </xf>
    <xf numFmtId="195" fontId="88" fillId="0" borderId="68" xfId="687" applyNumberFormat="1" applyFont="1" applyBorder="1" applyAlignment="1">
      <alignment horizontal="right" vertical="center" wrapText="1"/>
    </xf>
    <xf numFmtId="0" fontId="16" fillId="0" borderId="68" xfId="0" applyFont="1" applyBorder="1"/>
    <xf numFmtId="195" fontId="162" fillId="0" borderId="0" xfId="0" applyNumberFormat="1" applyFont="1" applyAlignment="1">
      <alignment horizontal="right" wrapText="1"/>
    </xf>
    <xf numFmtId="195" fontId="0" fillId="0" borderId="0" xfId="0" applyNumberFormat="1"/>
    <xf numFmtId="0" fontId="0" fillId="20" borderId="68" xfId="0" applyFill="1" applyBorder="1"/>
    <xf numFmtId="170" fontId="142" fillId="17" borderId="0" xfId="58" applyNumberFormat="1" applyFont="1" applyFill="1" applyBorder="1" applyAlignment="1">
      <alignment horizontal="right" vertical="center" wrapText="1"/>
    </xf>
    <xf numFmtId="0" fontId="210" fillId="0" borderId="47" xfId="687" applyFont="1" applyBorder="1" applyAlignment="1">
      <alignment horizontal="left" vertical="center"/>
    </xf>
    <xf numFmtId="49" fontId="211" fillId="0" borderId="47" xfId="687" applyNumberFormat="1" applyFont="1" applyBorder="1" applyAlignment="1">
      <alignment horizontal="center" wrapText="1"/>
    </xf>
    <xf numFmtId="0" fontId="162" fillId="0" borderId="0" xfId="0" applyFont="1" applyAlignment="1">
      <alignment horizontal="center" vertical="center" wrapText="1"/>
    </xf>
    <xf numFmtId="0" fontId="127" fillId="0" borderId="47" xfId="687" applyFont="1" applyBorder="1" applyAlignment="1">
      <alignment horizontal="center" wrapText="1"/>
    </xf>
    <xf numFmtId="195" fontId="88" fillId="19" borderId="68" xfId="687" applyNumberFormat="1" applyFont="1" applyFill="1" applyBorder="1" applyAlignment="1">
      <alignment horizontal="right" vertical="center" wrapText="1"/>
    </xf>
    <xf numFmtId="0" fontId="212" fillId="0" borderId="47" xfId="687" applyFont="1" applyBorder="1" applyAlignment="1">
      <alignment horizontal="left" vertical="center"/>
    </xf>
    <xf numFmtId="195" fontId="213" fillId="0" borderId="47" xfId="687" applyNumberFormat="1" applyFont="1" applyBorder="1" applyAlignment="1">
      <alignment horizontal="right" vertical="center" wrapText="1"/>
    </xf>
    <xf numFmtId="195" fontId="213" fillId="58" borderId="47" xfId="687" applyNumberFormat="1" applyFont="1" applyFill="1" applyBorder="1" applyAlignment="1">
      <alignment horizontal="right" vertical="center" wrapText="1"/>
    </xf>
    <xf numFmtId="49" fontId="214" fillId="0" borderId="47" xfId="687" applyNumberFormat="1" applyFont="1" applyFill="1" applyBorder="1" applyAlignment="1">
      <alignment horizontal="center" wrapText="1"/>
    </xf>
    <xf numFmtId="0" fontId="107" fillId="0" borderId="0" xfId="0" applyFont="1"/>
    <xf numFmtId="195" fontId="213" fillId="0" borderId="68" xfId="687" applyNumberFormat="1" applyFont="1" applyBorder="1" applyAlignment="1">
      <alignment horizontal="right" vertical="center" wrapText="1"/>
    </xf>
    <xf numFmtId="3" fontId="176" fillId="29" borderId="68" xfId="588" applyNumberFormat="1" applyFont="1" applyFill="1" applyBorder="1" applyAlignment="1">
      <alignment horizontal="center" vertical="center" wrapText="1"/>
    </xf>
    <xf numFmtId="170" fontId="104" fillId="29" borderId="0" xfId="0" applyNumberFormat="1" applyFont="1" applyFill="1" applyBorder="1"/>
    <xf numFmtId="195" fontId="0" fillId="20" borderId="0" xfId="0" applyNumberFormat="1" applyFont="1" applyFill="1"/>
    <xf numFmtId="170" fontId="145" fillId="0" borderId="1" xfId="58" applyNumberFormat="1" applyFont="1" applyFill="1" applyBorder="1" applyAlignment="1">
      <alignment horizontal="right" vertical="center" wrapText="1"/>
    </xf>
    <xf numFmtId="170" fontId="147" fillId="0" borderId="33" xfId="58" applyNumberFormat="1" applyFont="1" applyFill="1" applyBorder="1" applyAlignment="1">
      <alignment horizontal="right" vertical="center" wrapText="1"/>
    </xf>
    <xf numFmtId="170" fontId="145" fillId="0" borderId="33" xfId="58" applyNumberFormat="1" applyFont="1" applyFill="1" applyBorder="1" applyAlignment="1">
      <alignment horizontal="right" vertical="center" wrapText="1"/>
    </xf>
    <xf numFmtId="170" fontId="150" fillId="0" borderId="33" xfId="58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49" fontId="28" fillId="0" borderId="0" xfId="0" applyNumberFormat="1" applyFont="1" applyAlignment="1">
      <alignment horizontal="centerContinuous" wrapText="1"/>
    </xf>
    <xf numFmtId="49" fontId="19" fillId="0" borderId="0" xfId="0" applyNumberFormat="1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28" fillId="0" borderId="0" xfId="0" applyFont="1" applyAlignment="1">
      <alignment horizontal="center"/>
    </xf>
    <xf numFmtId="49" fontId="24" fillId="0" borderId="0" xfId="0" applyNumberFormat="1" applyFont="1" applyAlignment="1"/>
    <xf numFmtId="0" fontId="28" fillId="0" borderId="0" xfId="0" applyFont="1" applyAlignment="1"/>
    <xf numFmtId="49" fontId="30" fillId="0" borderId="0" xfId="0" applyNumberFormat="1" applyFont="1" applyAlignment="1">
      <alignment horizontal="centerContinuous" wrapText="1"/>
    </xf>
    <xf numFmtId="0" fontId="28" fillId="0" borderId="0" xfId="0" applyFont="1" applyAlignment="1">
      <alignment horizontal="centerContinuous" wrapText="1"/>
    </xf>
    <xf numFmtId="49" fontId="20" fillId="19" borderId="0" xfId="0" applyNumberFormat="1" applyFont="1" applyFill="1" applyAlignment="1">
      <alignment vertical="center"/>
    </xf>
    <xf numFmtId="0" fontId="22" fillId="19" borderId="0" xfId="0" applyFont="1" applyFill="1" applyAlignment="1">
      <alignment vertical="center" wrapText="1"/>
    </xf>
    <xf numFmtId="0" fontId="215" fillId="0" borderId="0" xfId="0" applyFont="1"/>
    <xf numFmtId="0" fontId="216" fillId="0" borderId="0" xfId="0" applyFont="1"/>
    <xf numFmtId="4" fontId="0" fillId="0" borderId="0" xfId="0" applyNumberFormat="1"/>
    <xf numFmtId="168" fontId="38" fillId="19" borderId="0" xfId="0" applyNumberFormat="1" applyFont="1" applyFill="1" applyAlignment="1">
      <alignment vertical="center"/>
    </xf>
    <xf numFmtId="0" fontId="134" fillId="64" borderId="58" xfId="0" applyFont="1" applyFill="1" applyBorder="1" applyAlignment="1">
      <alignment horizontal="center" vertical="center" wrapText="1" readingOrder="1"/>
    </xf>
    <xf numFmtId="0" fontId="134" fillId="64" borderId="59" xfId="0" applyFont="1" applyFill="1" applyBorder="1" applyAlignment="1">
      <alignment horizontal="center" vertical="center" wrapText="1" readingOrder="1"/>
    </xf>
    <xf numFmtId="0" fontId="134" fillId="64" borderId="60" xfId="0" applyFont="1" applyFill="1" applyBorder="1" applyAlignment="1">
      <alignment horizontal="center" vertical="center" wrapText="1" readingOrder="1"/>
    </xf>
    <xf numFmtId="0" fontId="134" fillId="64" borderId="61" xfId="0" applyFont="1" applyFill="1" applyBorder="1" applyAlignment="1">
      <alignment horizontal="left" vertical="center" wrapText="1" readingOrder="1"/>
    </xf>
    <xf numFmtId="0" fontId="134" fillId="64" borderId="62" xfId="0" applyFont="1" applyFill="1" applyBorder="1" applyAlignment="1">
      <alignment horizontal="left" vertical="center" wrapText="1" readingOrder="1"/>
    </xf>
    <xf numFmtId="0" fontId="22" fillId="0" borderId="7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0" fillId="0" borderId="78" xfId="0" applyNumberFormat="1" applyFont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 wrapText="1"/>
    </xf>
    <xf numFmtId="49" fontId="22" fillId="0" borderId="83" xfId="0" applyNumberFormat="1" applyFont="1" applyBorder="1" applyAlignment="1">
      <alignment horizontal="center" vertical="center" wrapText="1"/>
    </xf>
    <xf numFmtId="49" fontId="22" fillId="0" borderId="84" xfId="0" applyNumberFormat="1" applyFont="1" applyBorder="1" applyAlignment="1">
      <alignment horizontal="center" vertical="center" wrapText="1"/>
    </xf>
    <xf numFmtId="49" fontId="22" fillId="0" borderId="85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/>
    <xf numFmtId="0" fontId="18" fillId="0" borderId="0" xfId="0" applyFont="1" applyAlignment="1">
      <alignment horizontal="center"/>
    </xf>
    <xf numFmtId="0" fontId="0" fillId="0" borderId="0" xfId="0" applyAlignment="1"/>
    <xf numFmtId="49" fontId="22" fillId="0" borderId="79" xfId="0" applyNumberFormat="1" applyFont="1" applyBorder="1" applyAlignment="1">
      <alignment horizontal="center" vertical="center" wrapText="1"/>
    </xf>
    <xf numFmtId="49" fontId="22" fillId="0" borderId="55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0" fontId="202" fillId="0" borderId="0" xfId="70" applyFont="1" applyBorder="1" applyAlignment="1">
      <alignment horizontal="center" vertical="center" wrapText="1"/>
    </xf>
    <xf numFmtId="0" fontId="192" fillId="0" borderId="0" xfId="662" applyFont="1" applyAlignment="1">
      <alignment horizontal="center"/>
    </xf>
    <xf numFmtId="0" fontId="194" fillId="0" borderId="77" xfId="662" applyFont="1" applyBorder="1" applyAlignment="1">
      <alignment horizontal="center" vertical="center" wrapText="1"/>
    </xf>
    <xf numFmtId="0" fontId="197" fillId="0" borderId="77" xfId="662" applyFont="1" applyBorder="1" applyAlignment="1">
      <alignment horizontal="center" vertical="center" wrapText="1"/>
    </xf>
    <xf numFmtId="0" fontId="201" fillId="0" borderId="0" xfId="662" applyFont="1" applyAlignment="1">
      <alignment horizontal="left" vertical="top" wrapText="1"/>
    </xf>
    <xf numFmtId="0" fontId="201" fillId="0" borderId="79" xfId="662" applyFont="1" applyBorder="1" applyAlignment="1">
      <alignment horizontal="left" vertical="center" wrapText="1"/>
    </xf>
    <xf numFmtId="0" fontId="208" fillId="0" borderId="0" xfId="662" applyFont="1" applyAlignment="1">
      <alignment horizontal="left" vertical="center" wrapText="1"/>
    </xf>
    <xf numFmtId="0" fontId="190" fillId="0" borderId="0" xfId="70" applyFont="1" applyBorder="1" applyAlignment="1">
      <alignment horizontal="center" vertical="center" wrapText="1"/>
    </xf>
    <xf numFmtId="3" fontId="140" fillId="0" borderId="36" xfId="40" applyNumberFormat="1" applyFont="1" applyFill="1" applyBorder="1" applyAlignment="1" applyProtection="1">
      <alignment horizontal="center" vertical="center" wrapText="1"/>
      <protection locked="0"/>
    </xf>
    <xf numFmtId="3" fontId="140" fillId="0" borderId="38" xfId="40" applyNumberFormat="1" applyFont="1" applyFill="1" applyBorder="1" applyAlignment="1" applyProtection="1">
      <alignment horizontal="center" vertical="center" wrapText="1"/>
      <protection locked="0"/>
    </xf>
    <xf numFmtId="0" fontId="104" fillId="0" borderId="37" xfId="0" applyFont="1" applyBorder="1" applyAlignment="1">
      <alignment horizontal="center" vertical="center" wrapText="1"/>
    </xf>
    <xf numFmtId="3" fontId="140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42" fillId="17" borderId="36" xfId="40" applyNumberFormat="1" applyFont="1" applyFill="1" applyBorder="1" applyAlignment="1">
      <alignment horizontal="center" vertical="center" wrapText="1"/>
    </xf>
    <xf numFmtId="3" fontId="142" fillId="17" borderId="37" xfId="40" applyNumberFormat="1" applyFont="1" applyFill="1" applyBorder="1" applyAlignment="1">
      <alignment horizontal="center" vertical="center" wrapText="1"/>
    </xf>
    <xf numFmtId="3" fontId="140" fillId="0" borderId="40" xfId="40" applyNumberFormat="1" applyFont="1" applyFill="1" applyBorder="1" applyAlignment="1" applyProtection="1">
      <alignment horizontal="center" vertical="center" wrapText="1"/>
      <protection locked="0"/>
    </xf>
    <xf numFmtId="3" fontId="140" fillId="0" borderId="34" xfId="40" applyNumberFormat="1" applyFont="1" applyFill="1" applyBorder="1" applyAlignment="1" applyProtection="1">
      <alignment horizontal="center" vertical="center" wrapText="1"/>
      <protection locked="0"/>
    </xf>
    <xf numFmtId="3" fontId="140" fillId="0" borderId="15" xfId="40" applyNumberFormat="1" applyFont="1" applyFill="1" applyBorder="1" applyAlignment="1" applyProtection="1">
      <alignment horizontal="center" vertical="center" wrapText="1"/>
      <protection locked="0"/>
    </xf>
    <xf numFmtId="3" fontId="140" fillId="0" borderId="18" xfId="40" applyNumberFormat="1" applyFont="1" applyFill="1" applyBorder="1" applyAlignment="1" applyProtection="1">
      <alignment horizontal="center" vertical="center" wrapText="1"/>
      <protection locked="0"/>
    </xf>
    <xf numFmtId="3" fontId="140" fillId="0" borderId="16" xfId="40" applyNumberFormat="1" applyFont="1" applyFill="1" applyBorder="1" applyAlignment="1" applyProtection="1">
      <alignment horizontal="center" vertical="center" wrapText="1"/>
      <protection locked="0"/>
    </xf>
    <xf numFmtId="3" fontId="140" fillId="0" borderId="5" xfId="40" applyNumberFormat="1" applyFont="1" applyFill="1" applyBorder="1" applyAlignment="1" applyProtection="1">
      <alignment horizontal="center" vertical="center" wrapText="1"/>
      <protection locked="0"/>
    </xf>
    <xf numFmtId="3" fontId="140" fillId="0" borderId="33" xfId="40" applyNumberFormat="1" applyFont="1" applyFill="1" applyBorder="1" applyAlignment="1" applyProtection="1">
      <alignment horizontal="center" vertical="center" wrapText="1"/>
      <protection locked="0"/>
    </xf>
    <xf numFmtId="0" fontId="104" fillId="0" borderId="33" xfId="0" applyFont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3" fontId="140" fillId="29" borderId="39" xfId="40" applyNumberFormat="1" applyFont="1" applyFill="1" applyBorder="1" applyAlignment="1" applyProtection="1">
      <alignment horizontal="center" vertical="center" wrapText="1"/>
      <protection locked="0"/>
    </xf>
    <xf numFmtId="3" fontId="140" fillId="29" borderId="2" xfId="40" applyNumberFormat="1" applyFont="1" applyFill="1" applyBorder="1" applyAlignment="1" applyProtection="1">
      <alignment horizontal="center" vertical="center" wrapText="1"/>
      <protection locked="0"/>
    </xf>
    <xf numFmtId="170" fontId="142" fillId="29" borderId="39" xfId="58" applyNumberFormat="1" applyFont="1" applyFill="1" applyBorder="1" applyAlignment="1" applyProtection="1">
      <alignment horizontal="center" vertical="center" wrapText="1"/>
      <protection locked="0"/>
    </xf>
    <xf numFmtId="170" fontId="142" fillId="29" borderId="8" xfId="58" applyNumberFormat="1" applyFont="1" applyFill="1" applyBorder="1" applyAlignment="1" applyProtection="1">
      <alignment horizontal="center" vertical="center" wrapText="1"/>
      <protection locked="0"/>
    </xf>
    <xf numFmtId="170" fontId="142" fillId="29" borderId="2" xfId="58" applyNumberFormat="1" applyFont="1" applyFill="1" applyBorder="1" applyAlignment="1" applyProtection="1">
      <alignment horizontal="center" vertical="center" wrapText="1"/>
      <protection locked="0"/>
    </xf>
    <xf numFmtId="0" fontId="140" fillId="17" borderId="36" xfId="42" applyFont="1" applyFill="1" applyBorder="1" applyAlignment="1" applyProtection="1">
      <alignment horizontal="center" vertical="center" wrapText="1"/>
      <protection locked="0"/>
    </xf>
    <xf numFmtId="0" fontId="140" fillId="17" borderId="37" xfId="42" applyFont="1" applyFill="1" applyBorder="1" applyAlignment="1" applyProtection="1">
      <alignment horizontal="center" vertical="center" wrapText="1"/>
      <protection locked="0"/>
    </xf>
    <xf numFmtId="3" fontId="140" fillId="0" borderId="40" xfId="40" applyNumberFormat="1" applyFont="1" applyFill="1" applyBorder="1" applyAlignment="1" applyProtection="1">
      <alignment horizontal="center" vertical="center"/>
      <protection locked="0"/>
    </xf>
    <xf numFmtId="3" fontId="140" fillId="0" borderId="34" xfId="40" applyNumberFormat="1" applyFont="1" applyFill="1" applyBorder="1" applyAlignment="1" applyProtection="1">
      <alignment horizontal="center" vertical="center"/>
      <protection locked="0"/>
    </xf>
    <xf numFmtId="3" fontId="140" fillId="0" borderId="15" xfId="40" applyNumberFormat="1" applyFont="1" applyFill="1" applyBorder="1" applyAlignment="1" applyProtection="1">
      <alignment horizontal="center" vertical="center"/>
      <protection locked="0"/>
    </xf>
    <xf numFmtId="3" fontId="140" fillId="0" borderId="18" xfId="40" applyNumberFormat="1" applyFont="1" applyFill="1" applyBorder="1" applyAlignment="1" applyProtection="1">
      <alignment horizontal="center" vertical="center"/>
      <protection locked="0"/>
    </xf>
    <xf numFmtId="3" fontId="140" fillId="0" borderId="16" xfId="40" applyNumberFormat="1" applyFont="1" applyFill="1" applyBorder="1" applyAlignment="1" applyProtection="1">
      <alignment horizontal="center" vertical="center"/>
      <protection locked="0"/>
    </xf>
    <xf numFmtId="3" fontId="140" fillId="0" borderId="5" xfId="40" applyNumberFormat="1" applyFont="1" applyFill="1" applyBorder="1" applyAlignment="1" applyProtection="1">
      <alignment horizontal="center" vertical="center"/>
      <protection locked="0"/>
    </xf>
    <xf numFmtId="3" fontId="140" fillId="29" borderId="36" xfId="40" applyNumberFormat="1" applyFont="1" applyFill="1" applyBorder="1" applyAlignment="1" applyProtection="1">
      <alignment horizontal="center" vertical="center" wrapText="1"/>
      <protection locked="0"/>
    </xf>
    <xf numFmtId="3" fontId="140" fillId="29" borderId="38" xfId="40" applyNumberFormat="1" applyFont="1" applyFill="1" applyBorder="1" applyAlignment="1" applyProtection="1">
      <alignment horizontal="center" vertical="center" wrapText="1"/>
      <protection locked="0"/>
    </xf>
    <xf numFmtId="3" fontId="140" fillId="29" borderId="37" xfId="40" applyNumberFormat="1" applyFont="1" applyFill="1" applyBorder="1" applyAlignment="1" applyProtection="1">
      <alignment horizontal="center" vertical="center" wrapText="1"/>
      <protection locked="0"/>
    </xf>
    <xf numFmtId="2" fontId="151" fillId="0" borderId="39" xfId="37" applyNumberFormat="1" applyFont="1" applyFill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/>
    </xf>
    <xf numFmtId="2" fontId="140" fillId="0" borderId="39" xfId="42" applyNumberFormat="1" applyFont="1" applyFill="1" applyBorder="1" applyAlignment="1" applyProtection="1">
      <alignment horizontal="center" vertical="center" wrapText="1"/>
      <protection locked="0"/>
    </xf>
    <xf numFmtId="2" fontId="140" fillId="0" borderId="8" xfId="42" applyNumberFormat="1" applyFont="1" applyFill="1" applyBorder="1" applyAlignment="1" applyProtection="1">
      <alignment horizontal="center" vertical="center" wrapText="1"/>
      <protection locked="0"/>
    </xf>
    <xf numFmtId="2" fontId="140" fillId="0" borderId="2" xfId="42" applyNumberFormat="1" applyFont="1" applyFill="1" applyBorder="1" applyAlignment="1" applyProtection="1">
      <alignment horizontal="center" vertical="center" wrapText="1"/>
      <protection locked="0"/>
    </xf>
    <xf numFmtId="3" fontId="140" fillId="17" borderId="3" xfId="42" applyNumberFormat="1" applyFont="1" applyFill="1" applyBorder="1" applyAlignment="1" applyProtection="1">
      <alignment horizontal="center" vertical="center" wrapText="1"/>
      <protection locked="0"/>
    </xf>
    <xf numFmtId="3" fontId="140" fillId="17" borderId="6" xfId="42" applyNumberFormat="1" applyFont="1" applyFill="1" applyBorder="1" applyAlignment="1" applyProtection="1">
      <alignment horizontal="center" vertical="center" wrapText="1"/>
      <protection locked="0"/>
    </xf>
    <xf numFmtId="3" fontId="140" fillId="0" borderId="14" xfId="40" applyNumberFormat="1" applyFont="1" applyFill="1" applyBorder="1" applyAlignment="1" applyProtection="1">
      <alignment horizontal="center" vertical="center"/>
      <protection locked="0"/>
    </xf>
    <xf numFmtId="3" fontId="140" fillId="0" borderId="17" xfId="40" applyNumberFormat="1" applyFont="1" applyFill="1" applyBorder="1" applyAlignment="1" applyProtection="1">
      <alignment horizontal="center" vertical="center"/>
      <protection locked="0"/>
    </xf>
    <xf numFmtId="2" fontId="140" fillId="0" borderId="36" xfId="40" applyNumberFormat="1" applyFont="1" applyFill="1" applyBorder="1" applyAlignment="1" applyProtection="1">
      <alignment horizontal="center" vertical="center" wrapText="1"/>
      <protection locked="0"/>
    </xf>
    <xf numFmtId="2" fontId="140" fillId="0" borderId="38" xfId="40" applyNumberFormat="1" applyFont="1" applyFill="1" applyBorder="1" applyAlignment="1" applyProtection="1">
      <alignment horizontal="center" vertical="center" wrapText="1"/>
      <protection locked="0"/>
    </xf>
    <xf numFmtId="2" fontId="141" fillId="0" borderId="3" xfId="42" applyNumberFormat="1" applyFont="1" applyFill="1" applyBorder="1" applyAlignment="1" applyProtection="1">
      <alignment horizontal="center" vertical="center"/>
      <protection locked="0"/>
    </xf>
    <xf numFmtId="2" fontId="141" fillId="0" borderId="38" xfId="42" applyNumberFormat="1" applyFont="1" applyFill="1" applyBorder="1" applyAlignment="1" applyProtection="1">
      <alignment horizontal="center" vertical="center"/>
      <protection locked="0"/>
    </xf>
    <xf numFmtId="0" fontId="142" fillId="29" borderId="1" xfId="42" applyFont="1" applyFill="1" applyBorder="1" applyAlignment="1" applyProtection="1">
      <alignment horizontal="center" vertical="center"/>
      <protection locked="0"/>
    </xf>
    <xf numFmtId="0" fontId="143" fillId="17" borderId="3" xfId="41" applyFont="1" applyFill="1" applyBorder="1" applyAlignment="1">
      <alignment horizontal="center" vertical="center" wrapText="1"/>
    </xf>
    <xf numFmtId="0" fontId="143" fillId="17" borderId="6" xfId="41" applyFont="1" applyFill="1" applyBorder="1" applyAlignment="1">
      <alignment horizontal="center" vertical="center" wrapText="1"/>
    </xf>
    <xf numFmtId="0" fontId="191" fillId="0" borderId="0" xfId="662" applyFont="1" applyAlignment="1">
      <alignment horizontal="center"/>
    </xf>
    <xf numFmtId="49" fontId="194" fillId="0" borderId="77" xfId="662" applyNumberFormat="1" applyFont="1" applyBorder="1" applyAlignment="1">
      <alignment horizontal="center" vertical="center" wrapText="1"/>
    </xf>
    <xf numFmtId="0" fontId="194" fillId="0" borderId="76" xfId="662" applyFont="1" applyBorder="1" applyAlignment="1">
      <alignment horizontal="center" vertical="center" wrapText="1"/>
    </xf>
    <xf numFmtId="0" fontId="194" fillId="0" borderId="8" xfId="662" applyFont="1" applyBorder="1" applyAlignment="1">
      <alignment horizontal="center" vertical="center" wrapText="1"/>
    </xf>
    <xf numFmtId="0" fontId="194" fillId="0" borderId="2" xfId="662" applyFont="1" applyBorder="1" applyAlignment="1">
      <alignment horizontal="center" vertical="center" wrapText="1"/>
    </xf>
    <xf numFmtId="0" fontId="194" fillId="0" borderId="77" xfId="670" applyFont="1" applyBorder="1" applyAlignment="1">
      <alignment horizontal="center" vertical="center" wrapText="1"/>
    </xf>
    <xf numFmtId="0" fontId="199" fillId="0" borderId="0" xfId="662" applyFont="1" applyAlignment="1">
      <alignment horizontal="left" vertical="top" wrapText="1"/>
    </xf>
    <xf numFmtId="0" fontId="41" fillId="0" borderId="0" xfId="696" applyFont="1" applyAlignment="1">
      <alignment horizontal="center" wrapText="1"/>
    </xf>
    <xf numFmtId="0" fontId="41" fillId="0" borderId="67" xfId="696" applyFont="1" applyBorder="1" applyAlignment="1">
      <alignment horizontal="center" vertical="center" wrapText="1" shrinkToFit="1"/>
    </xf>
    <xf numFmtId="0" fontId="41" fillId="0" borderId="8" xfId="696" applyFont="1" applyBorder="1" applyAlignment="1">
      <alignment horizontal="center" vertical="center" wrapText="1" shrinkToFit="1"/>
    </xf>
    <xf numFmtId="0" fontId="41" fillId="0" borderId="2" xfId="696" applyFont="1" applyBorder="1" applyAlignment="1">
      <alignment horizontal="center" vertical="center" wrapText="1" shrinkToFit="1"/>
    </xf>
    <xf numFmtId="0" fontId="41" fillId="0" borderId="43" xfId="696" applyFont="1" applyBorder="1" applyAlignment="1">
      <alignment horizontal="center" vertical="center" wrapText="1" shrinkToFit="1"/>
    </xf>
    <xf numFmtId="0" fontId="41" fillId="0" borderId="34" xfId="696" applyFont="1" applyBorder="1" applyAlignment="1">
      <alignment horizontal="center" vertical="center" wrapText="1" shrinkToFit="1"/>
    </xf>
    <xf numFmtId="0" fontId="41" fillId="0" borderId="55" xfId="696" applyFont="1" applyBorder="1" applyAlignment="1">
      <alignment horizontal="center" vertical="center" wrapText="1" shrinkToFit="1"/>
    </xf>
    <xf numFmtId="0" fontId="41" fillId="0" borderId="5" xfId="696" applyFont="1" applyBorder="1" applyAlignment="1">
      <alignment horizontal="center" vertical="center" wrapText="1" shrinkToFit="1"/>
    </xf>
    <xf numFmtId="0" fontId="41" fillId="0" borderId="67" xfId="696" applyFont="1" applyBorder="1" applyAlignment="1">
      <alignment horizontal="center" vertical="center" wrapText="1"/>
    </xf>
    <xf numFmtId="0" fontId="41" fillId="0" borderId="8" xfId="696" applyFont="1" applyBorder="1" applyAlignment="1">
      <alignment horizontal="center" vertical="center" wrapText="1"/>
    </xf>
    <xf numFmtId="0" fontId="41" fillId="0" borderId="2" xfId="696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center" vertical="center" wrapText="1" readingOrder="1"/>
    </xf>
    <xf numFmtId="0" fontId="35" fillId="0" borderId="83" xfId="0" applyNumberFormat="1" applyFont="1" applyFill="1" applyBorder="1" applyAlignment="1" applyProtection="1">
      <alignment horizontal="center" vertical="center" wrapText="1" readingOrder="1"/>
    </xf>
    <xf numFmtId="0" fontId="35" fillId="0" borderId="0" xfId="0" applyNumberFormat="1" applyFont="1" applyFill="1" applyBorder="1" applyAlignment="1" applyProtection="1">
      <alignment horizontal="center" vertical="center" wrapText="1" readingOrder="1"/>
    </xf>
    <xf numFmtId="0" fontId="35" fillId="0" borderId="19" xfId="0" applyNumberFormat="1" applyFont="1" applyFill="1" applyBorder="1" applyAlignment="1" applyProtection="1">
      <alignment horizontal="center" vertical="center" wrapText="1" readingOrder="1"/>
    </xf>
    <xf numFmtId="0" fontId="35" fillId="0" borderId="74" xfId="0" applyNumberFormat="1" applyFont="1" applyFill="1" applyBorder="1" applyAlignment="1" applyProtection="1">
      <alignment horizontal="center" vertical="center" wrapText="1" readingOrder="1"/>
    </xf>
    <xf numFmtId="0" fontId="35" fillId="0" borderId="70" xfId="0" applyNumberFormat="1" applyFont="1" applyFill="1" applyBorder="1" applyAlignment="1" applyProtection="1">
      <alignment horizontal="center" vertical="center" wrapText="1" readingOrder="1"/>
    </xf>
    <xf numFmtId="0" fontId="35" fillId="0" borderId="9" xfId="0" applyNumberFormat="1" applyFont="1" applyFill="1" applyBorder="1" applyAlignment="1" applyProtection="1">
      <alignment horizontal="center" vertical="center" wrapText="1" readingOrder="1"/>
    </xf>
    <xf numFmtId="0" fontId="35" fillId="0" borderId="10" xfId="0" applyNumberFormat="1" applyFont="1" applyFill="1" applyBorder="1" applyAlignment="1" applyProtection="1">
      <alignment horizontal="center" vertical="center" wrapText="1" readingOrder="1"/>
    </xf>
    <xf numFmtId="4" fontId="50" fillId="0" borderId="0" xfId="0" applyNumberFormat="1" applyFont="1" applyFill="1" applyBorder="1" applyAlignment="1">
      <alignment horizontal="center" vertical="center" wrapText="1"/>
    </xf>
    <xf numFmtId="170" fontId="48" fillId="0" borderId="33" xfId="58" applyNumberFormat="1" applyFont="1" applyFill="1" applyBorder="1" applyAlignment="1" applyProtection="1">
      <alignment horizontal="center"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 readingOrder="1"/>
    </xf>
    <xf numFmtId="0" fontId="35" fillId="0" borderId="4" xfId="0" applyNumberFormat="1" applyFont="1" applyFill="1" applyBorder="1" applyAlignment="1" applyProtection="1">
      <alignment horizontal="center" vertical="center" wrapText="1" readingOrder="1"/>
    </xf>
    <xf numFmtId="0" fontId="35" fillId="0" borderId="71" xfId="0" applyNumberFormat="1" applyFont="1" applyFill="1" applyBorder="1" applyAlignment="1" applyProtection="1">
      <alignment horizontal="center" vertical="center" wrapText="1" readingOrder="1"/>
    </xf>
    <xf numFmtId="0" fontId="35" fillId="0" borderId="72" xfId="0" applyNumberFormat="1" applyFont="1" applyFill="1" applyBorder="1" applyAlignment="1" applyProtection="1">
      <alignment horizontal="center" vertical="center" wrapText="1" readingOrder="1"/>
    </xf>
    <xf numFmtId="0" fontId="35" fillId="0" borderId="9" xfId="0" applyNumberFormat="1" applyFont="1" applyFill="1" applyBorder="1" applyAlignment="1" applyProtection="1">
      <alignment horizontal="center" vertical="center" readingOrder="1"/>
    </xf>
    <xf numFmtId="0" fontId="35" fillId="0" borderId="19" xfId="0" applyNumberFormat="1" applyFont="1" applyFill="1" applyBorder="1" applyAlignment="1" applyProtection="1">
      <alignment horizontal="center" vertical="center" readingOrder="1"/>
    </xf>
    <xf numFmtId="0" fontId="35" fillId="0" borderId="10" xfId="0" applyNumberFormat="1" applyFont="1" applyFill="1" applyBorder="1" applyAlignment="1" applyProtection="1">
      <alignment horizontal="center" vertical="center" readingOrder="1"/>
    </xf>
    <xf numFmtId="0" fontId="35" fillId="0" borderId="1" xfId="0" applyNumberFormat="1" applyFont="1" applyFill="1" applyBorder="1" applyAlignment="1" applyProtection="1">
      <alignment horizontal="center" vertical="center" wrapText="1" readingOrder="1"/>
    </xf>
    <xf numFmtId="0" fontId="184" fillId="0" borderId="0" xfId="687" applyFont="1" applyAlignment="1">
      <alignment horizontal="center" wrapText="1"/>
    </xf>
    <xf numFmtId="0" fontId="185" fillId="0" borderId="75" xfId="687" applyFont="1" applyBorder="1" applyAlignment="1">
      <alignment horizontal="center" vertical="center" wrapText="1"/>
    </xf>
    <xf numFmtId="0" fontId="185" fillId="0" borderId="76" xfId="687" applyFont="1" applyBorder="1" applyAlignment="1">
      <alignment horizontal="center" vertical="center" wrapText="1"/>
    </xf>
    <xf numFmtId="0" fontId="185" fillId="0" borderId="2" xfId="687" applyFont="1" applyBorder="1" applyAlignment="1">
      <alignment horizontal="center" vertical="center" wrapText="1"/>
    </xf>
    <xf numFmtId="0" fontId="185" fillId="0" borderId="77" xfId="687" applyFont="1" applyBorder="1" applyAlignment="1">
      <alignment horizontal="center" vertical="center" wrapText="1"/>
    </xf>
    <xf numFmtId="0" fontId="185" fillId="0" borderId="78" xfId="687" applyFont="1" applyBorder="1" applyAlignment="1">
      <alignment horizontal="center" vertical="center" wrapText="1"/>
    </xf>
    <xf numFmtId="0" fontId="100" fillId="0" borderId="0" xfId="70" applyFont="1" applyBorder="1" applyAlignment="1">
      <alignment horizontal="center" vertical="center" wrapText="1"/>
    </xf>
    <xf numFmtId="0" fontId="110" fillId="0" borderId="0" xfId="662" applyFont="1" applyAlignment="1">
      <alignment horizontal="center"/>
    </xf>
    <xf numFmtId="0" fontId="18" fillId="0" borderId="42" xfId="662" applyFont="1" applyBorder="1" applyAlignment="1">
      <alignment horizontal="center" vertical="center" wrapText="1"/>
    </xf>
    <xf numFmtId="0" fontId="113" fillId="0" borderId="43" xfId="662" applyFont="1" applyBorder="1" applyAlignment="1">
      <alignment horizontal="center" vertical="center" wrapText="1"/>
    </xf>
    <xf numFmtId="0" fontId="113" fillId="0" borderId="44" xfId="662" applyFont="1" applyBorder="1" applyAlignment="1">
      <alignment horizontal="center" vertical="center" wrapText="1"/>
    </xf>
    <xf numFmtId="0" fontId="113" fillId="0" borderId="15" xfId="662" applyFont="1" applyBorder="1" applyAlignment="1">
      <alignment horizontal="center" vertical="center" wrapText="1"/>
    </xf>
    <xf numFmtId="0" fontId="113" fillId="0" borderId="0" xfId="662" applyFont="1" applyBorder="1" applyAlignment="1">
      <alignment horizontal="center" vertical="center" wrapText="1"/>
    </xf>
    <xf numFmtId="0" fontId="113" fillId="0" borderId="16" xfId="662" applyFont="1" applyBorder="1" applyAlignment="1">
      <alignment horizontal="center" vertical="center" wrapText="1"/>
    </xf>
    <xf numFmtId="0" fontId="113" fillId="0" borderId="7" xfId="662" applyFont="1" applyBorder="1" applyAlignment="1">
      <alignment horizontal="center" vertical="center" wrapText="1"/>
    </xf>
    <xf numFmtId="0" fontId="113" fillId="0" borderId="42" xfId="662" applyFont="1" applyBorder="1" applyAlignment="1">
      <alignment horizontal="center" vertical="center" wrapText="1"/>
    </xf>
    <xf numFmtId="0" fontId="118" fillId="0" borderId="44" xfId="662" applyFont="1" applyBorder="1" applyAlignment="1">
      <alignment horizontal="left" vertical="center" wrapText="1"/>
    </xf>
    <xf numFmtId="0" fontId="119" fillId="0" borderId="0" xfId="662" applyFont="1" applyAlignment="1">
      <alignment horizontal="left" vertical="top" wrapText="1"/>
    </xf>
    <xf numFmtId="0" fontId="113" fillId="0" borderId="45" xfId="662" applyFont="1" applyBorder="1" applyAlignment="1">
      <alignment horizontal="center" vertical="center" wrapText="1"/>
    </xf>
    <xf numFmtId="0" fontId="113" fillId="0" borderId="2" xfId="662" applyFont="1" applyBorder="1" applyAlignment="1">
      <alignment horizontal="center" vertical="center" wrapText="1"/>
    </xf>
    <xf numFmtId="49" fontId="18" fillId="0" borderId="42" xfId="662" applyNumberFormat="1" applyFont="1" applyBorder="1" applyAlignment="1">
      <alignment horizontal="center" vertical="center" wrapText="1"/>
    </xf>
    <xf numFmtId="0" fontId="18" fillId="0" borderId="45" xfId="662" applyFont="1" applyBorder="1" applyAlignment="1">
      <alignment horizontal="center" vertical="center" wrapText="1"/>
    </xf>
    <xf numFmtId="0" fontId="18" fillId="0" borderId="8" xfId="662" applyFont="1" applyBorder="1" applyAlignment="1">
      <alignment horizontal="center" vertical="center" wrapText="1"/>
    </xf>
    <xf numFmtId="0" fontId="18" fillId="0" borderId="2" xfId="662" applyFont="1" applyBorder="1" applyAlignment="1">
      <alignment horizontal="center" vertical="center" wrapText="1"/>
    </xf>
    <xf numFmtId="0" fontId="18" fillId="0" borderId="42" xfId="670" applyFont="1" applyBorder="1" applyAlignment="1">
      <alignment horizontal="center" vertical="center" wrapText="1"/>
    </xf>
    <xf numFmtId="0" fontId="118" fillId="0" borderId="0" xfId="662" applyFont="1" applyAlignment="1">
      <alignment horizontal="left" vertical="top" wrapText="1"/>
    </xf>
    <xf numFmtId="0" fontId="18" fillId="0" borderId="42" xfId="662" applyFont="1" applyBorder="1" applyAlignment="1">
      <alignment horizontal="center" vertical="center"/>
    </xf>
    <xf numFmtId="0" fontId="124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right" vertical="center" wrapText="1"/>
    </xf>
    <xf numFmtId="0" fontId="124" fillId="0" borderId="46" xfId="0" applyFont="1" applyBorder="1" applyAlignment="1">
      <alignment horizontal="center" vertical="center" wrapText="1"/>
    </xf>
    <xf numFmtId="0" fontId="124" fillId="0" borderId="47" xfId="0" applyFont="1" applyBorder="1" applyAlignment="1">
      <alignment horizontal="center" vertical="center" wrapText="1"/>
    </xf>
    <xf numFmtId="0" fontId="124" fillId="0" borderId="48" xfId="0" applyFont="1" applyBorder="1" applyAlignment="1">
      <alignment horizontal="center" vertical="center" wrapText="1"/>
    </xf>
    <xf numFmtId="0" fontId="167" fillId="67" borderId="64" xfId="693" applyFont="1" applyFill="1" applyBorder="1" applyAlignment="1">
      <alignment horizontal="right" vertical="top" wrapText="1"/>
    </xf>
    <xf numFmtId="0" fontId="167" fillId="67" borderId="65" xfId="693" applyFont="1" applyFill="1" applyBorder="1" applyAlignment="1">
      <alignment horizontal="right" vertical="top" wrapText="1"/>
    </xf>
    <xf numFmtId="0" fontId="168" fillId="67" borderId="64" xfId="693" applyFont="1" applyFill="1" applyBorder="1" applyAlignment="1">
      <alignment vertical="top" wrapText="1"/>
    </xf>
    <xf numFmtId="0" fontId="168" fillId="67" borderId="66" xfId="693" applyFont="1" applyFill="1" applyBorder="1" applyAlignment="1">
      <alignment vertical="top" wrapText="1"/>
    </xf>
    <xf numFmtId="0" fontId="168" fillId="67" borderId="65" xfId="693" applyFont="1" applyFill="1" applyBorder="1" applyAlignment="1">
      <alignment vertical="top" wrapText="1"/>
    </xf>
    <xf numFmtId="0" fontId="169" fillId="67" borderId="64" xfId="693" applyFont="1" applyFill="1" applyBorder="1" applyAlignment="1">
      <alignment vertical="top" wrapText="1"/>
    </xf>
    <xf numFmtId="0" fontId="169" fillId="67" borderId="66" xfId="693" applyFont="1" applyFill="1" applyBorder="1" applyAlignment="1">
      <alignment vertical="top" wrapText="1"/>
    </xf>
    <xf numFmtId="0" fontId="169" fillId="67" borderId="65" xfId="693" applyFont="1" applyFill="1" applyBorder="1" applyAlignment="1">
      <alignment vertical="top" wrapText="1"/>
    </xf>
    <xf numFmtId="0" fontId="167" fillId="68" borderId="64" xfId="693" applyFont="1" applyFill="1" applyBorder="1" applyAlignment="1">
      <alignment horizontal="right" vertical="center" wrapText="1"/>
    </xf>
    <xf numFmtId="0" fontId="167" fillId="68" borderId="65" xfId="693" applyFont="1" applyFill="1" applyBorder="1" applyAlignment="1">
      <alignment horizontal="right" vertical="center" wrapText="1"/>
    </xf>
    <xf numFmtId="0" fontId="130" fillId="0" borderId="0" xfId="693" applyFont="1" applyFill="1" applyBorder="1" applyAlignment="1">
      <alignment horizontal="center" wrapText="1"/>
    </xf>
    <xf numFmtId="0" fontId="95" fillId="0" borderId="50" xfId="693" applyFont="1" applyFill="1" applyBorder="1" applyAlignment="1">
      <alignment horizontal="right" vertical="center" wrapText="1"/>
    </xf>
    <xf numFmtId="0" fontId="95" fillId="0" borderId="15" xfId="693" applyFont="1" applyFill="1" applyBorder="1" applyAlignment="1">
      <alignment horizontal="left" vertical="center" wrapText="1"/>
    </xf>
    <xf numFmtId="0" fontId="95" fillId="0" borderId="0" xfId="693" applyFont="1" applyFill="1" applyBorder="1" applyAlignment="1">
      <alignment horizontal="left" vertical="center" wrapText="1"/>
    </xf>
  </cellXfs>
  <cellStyles count="698">
    <cellStyle name="?’һғһ‚›ү" xfId="86" xr:uid="{00000000-0005-0000-0000-00000F000000}"/>
    <cellStyle name="?’һғһ‚›ү 10" xfId="87" xr:uid="{00000000-0005-0000-0000-000010000000}"/>
    <cellStyle name="?’һғһ‚›ү 11" xfId="88" xr:uid="{00000000-0005-0000-0000-000011000000}"/>
    <cellStyle name="?’һғһ‚›ү 12" xfId="89" xr:uid="{00000000-0005-0000-0000-000012000000}"/>
    <cellStyle name="?’һғһ‚›ү 13" xfId="90" xr:uid="{00000000-0005-0000-0000-000013000000}"/>
    <cellStyle name="?’һғһ‚›ү 14" xfId="91" xr:uid="{00000000-0005-0000-0000-000014000000}"/>
    <cellStyle name="?’һғһ‚›ү 15" xfId="92" xr:uid="{00000000-0005-0000-0000-000015000000}"/>
    <cellStyle name="?’һғһ‚›ү 2" xfId="93" xr:uid="{00000000-0005-0000-0000-000016000000}"/>
    <cellStyle name="?’һғһ‚›ү 3" xfId="94" xr:uid="{00000000-0005-0000-0000-000017000000}"/>
    <cellStyle name="?’һғһ‚›ү 4" xfId="95" xr:uid="{00000000-0005-0000-0000-000018000000}"/>
    <cellStyle name="?’һғһ‚›ү 5" xfId="96" xr:uid="{00000000-0005-0000-0000-000019000000}"/>
    <cellStyle name="?’һғһ‚›ү 6" xfId="97" xr:uid="{00000000-0005-0000-0000-00001A000000}"/>
    <cellStyle name="?’һғһ‚›ү 7" xfId="98" xr:uid="{00000000-0005-0000-0000-00001B000000}"/>
    <cellStyle name="?’һғһ‚›ү 8" xfId="99" xr:uid="{00000000-0005-0000-0000-00001C000000}"/>
    <cellStyle name="?’һғһ‚›ү 9" xfId="100" xr:uid="{00000000-0005-0000-0000-00001D000000}"/>
    <cellStyle name="?’ћѓћ‚›‰" xfId="71" xr:uid="{00000000-0005-0000-0000-000000000000}"/>
    <cellStyle name="?’ћѓћ‚›‰ 10" xfId="72" xr:uid="{00000000-0005-0000-0000-000001000000}"/>
    <cellStyle name="?’ћѓћ‚›‰ 11" xfId="73" xr:uid="{00000000-0005-0000-0000-000002000000}"/>
    <cellStyle name="?’ћѓћ‚›‰ 12" xfId="74" xr:uid="{00000000-0005-0000-0000-000003000000}"/>
    <cellStyle name="?’ћѓћ‚›‰ 13" xfId="75" xr:uid="{00000000-0005-0000-0000-000004000000}"/>
    <cellStyle name="?’ћѓћ‚›‰ 14" xfId="76" xr:uid="{00000000-0005-0000-0000-000005000000}"/>
    <cellStyle name="?’ћѓћ‚›‰ 15" xfId="77" xr:uid="{00000000-0005-0000-0000-000006000000}"/>
    <cellStyle name="?’ћѓћ‚›‰ 2" xfId="78" xr:uid="{00000000-0005-0000-0000-000007000000}"/>
    <cellStyle name="?’ћѓћ‚›‰ 3" xfId="79" xr:uid="{00000000-0005-0000-0000-000008000000}"/>
    <cellStyle name="?’ћѓћ‚›‰ 4" xfId="80" xr:uid="{00000000-0005-0000-0000-000009000000}"/>
    <cellStyle name="?’ћѓћ‚›‰ 5" xfId="81" xr:uid="{00000000-0005-0000-0000-00000A000000}"/>
    <cellStyle name="?’ћѓћ‚›‰ 6" xfId="82" xr:uid="{00000000-0005-0000-0000-00000B000000}"/>
    <cellStyle name="?’ћѓћ‚›‰ 7" xfId="83" xr:uid="{00000000-0005-0000-0000-00000C000000}"/>
    <cellStyle name="?’ћѓћ‚›‰ 8" xfId="84" xr:uid="{00000000-0005-0000-0000-00000D000000}"/>
    <cellStyle name="?’ћѓћ‚›‰ 9" xfId="85" xr:uid="{00000000-0005-0000-0000-00000E000000}"/>
    <cellStyle name="_001 План ГЗ 201109 (информатизация)" xfId="101" xr:uid="{00000000-0005-0000-0000-00001E000000}"/>
    <cellStyle name="_001-002 ОК" xfId="102" xr:uid="{00000000-0005-0000-0000-00001F000000}"/>
    <cellStyle name="_001-002 ОК_Павл" xfId="103" xr:uid="{00000000-0005-0000-0000-000020000000}"/>
    <cellStyle name="_001-002 ОК_Павлодар" xfId="104" xr:uid="{00000000-0005-0000-0000-000021000000}"/>
    <cellStyle name="_007 рай.цент ПФЗОЖ 2008 нор" xfId="105" xr:uid="{00000000-0005-0000-0000-000022000000}"/>
    <cellStyle name="_007 рай.цент ПФЗОЖ 2008 норм" xfId="106" xr:uid="{00000000-0005-0000-0000-000023000000}"/>
    <cellStyle name="_040 повыш" xfId="107" xr:uid="{00000000-0005-0000-0000-000024000000}"/>
    <cellStyle name="_040 повыш 07" xfId="108" xr:uid="{00000000-0005-0000-0000-000025000000}"/>
    <cellStyle name="_1 гор.бол 2008-2010" xfId="109" xr:uid="{00000000-0005-0000-0000-000026000000}"/>
    <cellStyle name="_26.12.08 кап.ремонт 2009" xfId="110" xr:uid="{00000000-0005-0000-0000-000027000000}"/>
    <cellStyle name="_Акмо фин" xfId="111" xr:uid="{00000000-0005-0000-0000-000028000000}"/>
    <cellStyle name="_Бюджет_2009_все" xfId="112" xr:uid="{00000000-0005-0000-0000-000029000000}"/>
    <cellStyle name="_Бюджет_2010_2012" xfId="113" xr:uid="{00000000-0005-0000-0000-00002A000000}"/>
    <cellStyle name="_Бюро расходы (измен)" xfId="114" xr:uid="{00000000-0005-0000-0000-00002B000000}"/>
    <cellStyle name="_Бюро расходы МТО (Сауле)" xfId="115" xr:uid="{00000000-0005-0000-0000-00002C000000}"/>
    <cellStyle name="_ГОБМП-2. Формы Минэкономики" xfId="116" xr:uid="{00000000-0005-0000-0000-00002D000000}"/>
    <cellStyle name="_гор.пол в 19 мкр 2010" xfId="117" xr:uid="{00000000-0005-0000-0000-00002E000000}"/>
    <cellStyle name="_Гульназ" xfId="118" xr:uid="{00000000-0005-0000-0000-00002F000000}"/>
    <cellStyle name="_Гульназ_Павл" xfId="119" xr:uid="{00000000-0005-0000-0000-000030000000}"/>
    <cellStyle name="_Гульназ_Павлодар" xfId="120" xr:uid="{00000000-0005-0000-0000-000031000000}"/>
    <cellStyle name="_ДОГОВОРА" xfId="121" xr:uid="{00000000-0005-0000-0000-000032000000}"/>
    <cellStyle name="_доуком 2008" xfId="122" xr:uid="{00000000-0005-0000-0000-000033000000}"/>
    <cellStyle name="_доукомп ПМСП и узкие" xfId="123" xr:uid="{00000000-0005-0000-0000-000034000000}"/>
    <cellStyle name="_жум.туб 2008-2010" xfId="124" xr:uid="{00000000-0005-0000-0000-000035000000}"/>
    <cellStyle name="_Закуп 017_ККСОМУ" xfId="125" xr:uid="{00000000-0005-0000-0000-000036000000}"/>
    <cellStyle name="_зарплаты 2008-018 МИАЦ 011" xfId="126" xr:uid="{00000000-0005-0000-0000-000037000000}"/>
    <cellStyle name="_Заявка КОМУ" xfId="127" xr:uid="{00000000-0005-0000-0000-000038000000}"/>
    <cellStyle name="_Информация по трансфертам на 01 января 2010гАктобе" xfId="128" xr:uid="{00000000-0005-0000-0000-000039000000}"/>
    <cellStyle name="_кап ремонт 2007" xfId="129" xr:uid="{00000000-0005-0000-0000-00003A000000}"/>
    <cellStyle name="_кап.рем 2004-2007 СКО" xfId="130" xr:uid="{00000000-0005-0000-0000-00003B000000}"/>
    <cellStyle name="_ККСОМУ" xfId="131" xr:uid="{00000000-0005-0000-0000-00003C000000}"/>
    <cellStyle name="_ККСОМУ (лимиты)" xfId="132" xr:uid="{00000000-0005-0000-0000-00003D000000}"/>
    <cellStyle name="_ККСОМУ (прил 46) КОНЕЦ" xfId="133" xr:uid="{00000000-0005-0000-0000-00003E000000}"/>
    <cellStyle name="_ККСОМУ 2010-2012 (расчеты)" xfId="134" xr:uid="{00000000-0005-0000-0000-00003F000000}"/>
    <cellStyle name="_ККСОМУ_015" xfId="135" xr:uid="{00000000-0005-0000-0000-000040000000}"/>
    <cellStyle name="_ККСОМУ_Павл" xfId="136" xr:uid="{00000000-0005-0000-0000-000041000000}"/>
    <cellStyle name="_ККСОМУ_Павлодар" xfId="137" xr:uid="{00000000-0005-0000-0000-000042000000}"/>
    <cellStyle name="_КОМУ (прил 46) 283" xfId="138" xr:uid="{00000000-0005-0000-0000-000043000000}"/>
    <cellStyle name="_КОМУ доп потребность" xfId="139" xr:uid="{00000000-0005-0000-0000-000044000000}"/>
    <cellStyle name="_мат.тех оснащ 2007" xfId="140" xr:uid="{00000000-0005-0000-0000-000045000000}"/>
    <cellStyle name="_мат.тех оснащ 2007 урезанный" xfId="141" xr:uid="{00000000-0005-0000-0000-000046000000}"/>
    <cellStyle name="_Месячная разбивка госзаказа" xfId="142" xr:uid="{00000000-0005-0000-0000-000047000000}"/>
    <cellStyle name="_МЗ РК НПА" xfId="143" xr:uid="{00000000-0005-0000-0000-000048000000}"/>
    <cellStyle name="_обл.туб 2008-2010" xfId="144" xr:uid="{00000000-0005-0000-0000-000049000000}"/>
    <cellStyle name="_Освоение" xfId="145" xr:uid="{00000000-0005-0000-0000-00004A000000}"/>
    <cellStyle name="_Отчет трансферты МЗ 2009 года Атырауской области" xfId="146" xr:uid="{00000000-0005-0000-0000-00004B000000}"/>
    <cellStyle name="_Передвижка" xfId="147" xr:uid="{00000000-0005-0000-0000-00004C000000}"/>
    <cellStyle name="_Передвижка 015" xfId="148" xr:uid="{00000000-0005-0000-0000-00004D000000}"/>
    <cellStyle name="_Передвижка_август (платежи)" xfId="149" xr:uid="{00000000-0005-0000-0000-00004E000000}"/>
    <cellStyle name="_Передвижка_апрель" xfId="150" xr:uid="{00000000-0005-0000-0000-00004F000000}"/>
    <cellStyle name="_Передвижка_июль" xfId="151" xr:uid="{00000000-0005-0000-0000-000050000000}"/>
    <cellStyle name="_Передвижка_июнь" xfId="152" xr:uid="{00000000-0005-0000-0000-000051000000}"/>
    <cellStyle name="_Передвижка_июнь (платежи)" xfId="153" xr:uid="{00000000-0005-0000-0000-000052000000}"/>
    <cellStyle name="_Передвижка_май (платежи)" xfId="154" xr:uid="{00000000-0005-0000-0000-000053000000}"/>
    <cellStyle name="_Передвижка_март" xfId="155" xr:uid="{00000000-0005-0000-0000-000054000000}"/>
    <cellStyle name="_Передвижка_октябрь (платежи)" xfId="156" xr:uid="{00000000-0005-0000-0000-000055000000}"/>
    <cellStyle name="_Передвижка_сентябрь (платежи)" xfId="157" xr:uid="{00000000-0005-0000-0000-000056000000}"/>
    <cellStyle name="_Передвижка_февраль" xfId="158" xr:uid="{00000000-0005-0000-0000-000057000000}"/>
    <cellStyle name="_План закуп_ККСОМУ_2009" xfId="159" xr:uid="{00000000-0005-0000-0000-000058000000}"/>
    <cellStyle name="_План финансирования РБ 2009" xfId="160" xr:uid="{00000000-0005-0000-0000-000059000000}"/>
    <cellStyle name="_Платежи_ККСОМУ" xfId="161" xr:uid="{00000000-0005-0000-0000-00005A000000}"/>
    <cellStyle name="_полик Аккайын 2010" xfId="162" xr:uid="{00000000-0005-0000-0000-00005B000000}"/>
    <cellStyle name="_Приложения для ОДЗ1" xfId="163" xr:uid="{00000000-0005-0000-0000-00005C000000}"/>
    <cellStyle name="_Приложения для ОДЗ1 привезла" xfId="164" xr:uid="{00000000-0005-0000-0000-00005D000000}"/>
    <cellStyle name="_проект 2006 шаблон" xfId="165" xr:uid="{00000000-0005-0000-0000-00005E000000}"/>
    <cellStyle name="_разбивка ЦТТ платежи и обяз-ва" xfId="166" xr:uid="{00000000-0005-0000-0000-00005F000000}"/>
    <cellStyle name="_Расходы РИАЦ" xfId="167" xr:uid="{00000000-0005-0000-0000-000060000000}"/>
    <cellStyle name="_Резерв МЗ" xfId="168" xr:uid="{00000000-0005-0000-0000-000061000000}"/>
    <cellStyle name="_Свод" xfId="169" xr:uid="{00000000-0005-0000-0000-000062000000}"/>
    <cellStyle name="_СВОД размещение" xfId="170" xr:uid="{00000000-0005-0000-0000-000063000000}"/>
    <cellStyle name="_свод РБ 2008-2010" xfId="171" xr:uid="{00000000-0005-0000-0000-000064000000}"/>
    <cellStyle name="_свод РБ 2008-2010 СКО ЦЕЛ ТРАНС" xfId="172" xr:uid="{00000000-0005-0000-0000-000065000000}"/>
    <cellStyle name="_СВОД_платежи_ККСОМУ" xfId="173" xr:uid="{00000000-0005-0000-0000-000066000000}"/>
    <cellStyle name="_СВОД_платежи_ККСОМУ_Павл" xfId="174" xr:uid="{00000000-0005-0000-0000-000067000000}"/>
    <cellStyle name="_СВОД_платежи_ККСОМУ_Павлодар" xfId="175" xr:uid="{00000000-0005-0000-0000-000068000000}"/>
    <cellStyle name="_согласов" xfId="176" xr:uid="{00000000-0005-0000-0000-000069000000}"/>
    <cellStyle name="_Согласование 85 ед" xfId="177" xr:uid="{00000000-0005-0000-0000-00006A000000}"/>
    <cellStyle name="_среднесрочн 21.09.05г. инвест" xfId="178" xr:uid="{00000000-0005-0000-0000-00006B000000}"/>
    <cellStyle name="_стац ЦРБ Акжар 2008" xfId="179" xr:uid="{00000000-0005-0000-0000-00006C000000}"/>
    <cellStyle name="_строит 269-019-011" xfId="180" xr:uid="{00000000-0005-0000-0000-00006D000000}"/>
    <cellStyle name="_ТРАНСФ ДЛЯ   Л Н" xfId="181" xr:uid="{00000000-0005-0000-0000-00006E000000}"/>
    <cellStyle name="_туб Муср 2010" xfId="182" xr:uid="{00000000-0005-0000-0000-00006F000000}"/>
    <cellStyle name="_формы по среднесроч плану" xfId="183" xr:uid="{00000000-0005-0000-0000-000070000000}"/>
    <cellStyle name="_ФОТ КОМУ 85" xfId="184" xr:uid="{00000000-0005-0000-0000-000071000000}"/>
    <cellStyle name="_центр крови 2010" xfId="185" xr:uid="{00000000-0005-0000-0000-000072000000}"/>
    <cellStyle name="_Шаблон бюджетки" xfId="186" xr:uid="{00000000-0005-0000-0000-000073000000}"/>
    <cellStyle name="_Шаблон бюджетки_Павл" xfId="187" xr:uid="{00000000-0005-0000-0000-000074000000}"/>
    <cellStyle name="_Шаблон бюджетки_Павлодар" xfId="188" xr:uid="{00000000-0005-0000-0000-000075000000}"/>
    <cellStyle name="”?ќђќ‘ћ‚›‰" xfId="189" xr:uid="{00000000-0005-0000-0000-000076000000}"/>
    <cellStyle name="”?ќђќ‘ћ‚›‰ 10" xfId="190" xr:uid="{00000000-0005-0000-0000-000077000000}"/>
    <cellStyle name="”?ќђќ‘ћ‚›‰ 11" xfId="191" xr:uid="{00000000-0005-0000-0000-000078000000}"/>
    <cellStyle name="”?ќђќ‘ћ‚›‰ 12" xfId="192" xr:uid="{00000000-0005-0000-0000-000079000000}"/>
    <cellStyle name="”?ќђќ‘ћ‚›‰ 13" xfId="193" xr:uid="{00000000-0005-0000-0000-00007A000000}"/>
    <cellStyle name="”?ќђќ‘ћ‚›‰ 14" xfId="194" xr:uid="{00000000-0005-0000-0000-00007B000000}"/>
    <cellStyle name="”?ќђќ‘ћ‚›‰ 15" xfId="195" xr:uid="{00000000-0005-0000-0000-00007C000000}"/>
    <cellStyle name="”?ќђќ‘ћ‚›‰ 2" xfId="196" xr:uid="{00000000-0005-0000-0000-00007D000000}"/>
    <cellStyle name="”?ќђќ‘ћ‚›‰ 3" xfId="197" xr:uid="{00000000-0005-0000-0000-00007E000000}"/>
    <cellStyle name="”?ќђќ‘ћ‚›‰ 4" xfId="198" xr:uid="{00000000-0005-0000-0000-00007F000000}"/>
    <cellStyle name="”?ќђќ‘ћ‚›‰ 5" xfId="199" xr:uid="{00000000-0005-0000-0000-000080000000}"/>
    <cellStyle name="”?ќђќ‘ћ‚›‰ 6" xfId="200" xr:uid="{00000000-0005-0000-0000-000081000000}"/>
    <cellStyle name="”?ќђќ‘ћ‚›‰ 7" xfId="201" xr:uid="{00000000-0005-0000-0000-000082000000}"/>
    <cellStyle name="”?ќђќ‘ћ‚›‰ 8" xfId="202" xr:uid="{00000000-0005-0000-0000-000083000000}"/>
    <cellStyle name="”?ќђќ‘ћ‚›‰ 9" xfId="203" xr:uid="{00000000-0005-0000-0000-000084000000}"/>
    <cellStyle name="”?қђқ‘һ‚›ү" xfId="204" xr:uid="{00000000-0005-0000-0000-000085000000}"/>
    <cellStyle name="”?қђқ‘һ‚›ү 10" xfId="205" xr:uid="{00000000-0005-0000-0000-000086000000}"/>
    <cellStyle name="”?қђқ‘һ‚›ү 11" xfId="206" xr:uid="{00000000-0005-0000-0000-000087000000}"/>
    <cellStyle name="”?қђқ‘һ‚›ү 12" xfId="207" xr:uid="{00000000-0005-0000-0000-000088000000}"/>
    <cellStyle name="”?қђқ‘һ‚›ү 13" xfId="208" xr:uid="{00000000-0005-0000-0000-000089000000}"/>
    <cellStyle name="”?қђқ‘һ‚›ү 14" xfId="209" xr:uid="{00000000-0005-0000-0000-00008A000000}"/>
    <cellStyle name="”?қђқ‘һ‚›ү 15" xfId="210" xr:uid="{00000000-0005-0000-0000-00008B000000}"/>
    <cellStyle name="”?қђқ‘һ‚›ү 2" xfId="211" xr:uid="{00000000-0005-0000-0000-00008C000000}"/>
    <cellStyle name="”?қђқ‘һ‚›ү 3" xfId="212" xr:uid="{00000000-0005-0000-0000-00008D000000}"/>
    <cellStyle name="”?қђқ‘һ‚›ү 4" xfId="213" xr:uid="{00000000-0005-0000-0000-00008E000000}"/>
    <cellStyle name="”?қђқ‘һ‚›ү 5" xfId="214" xr:uid="{00000000-0005-0000-0000-00008F000000}"/>
    <cellStyle name="”?қђқ‘һ‚›ү 6" xfId="215" xr:uid="{00000000-0005-0000-0000-000090000000}"/>
    <cellStyle name="”?қђқ‘һ‚›ү 7" xfId="216" xr:uid="{00000000-0005-0000-0000-000091000000}"/>
    <cellStyle name="”?қђқ‘һ‚›ү 8" xfId="217" xr:uid="{00000000-0005-0000-0000-000092000000}"/>
    <cellStyle name="”?қђқ‘һ‚›ү 9" xfId="218" xr:uid="{00000000-0005-0000-0000-000093000000}"/>
    <cellStyle name="”?љ‘?ђһ‚ђққ›ү" xfId="234" xr:uid="{00000000-0005-0000-0000-0000A3000000}"/>
    <cellStyle name="”?љ‘?ђһ‚ђққ›ү 10" xfId="235" xr:uid="{00000000-0005-0000-0000-0000A4000000}"/>
    <cellStyle name="”?љ‘?ђһ‚ђққ›ү 11" xfId="236" xr:uid="{00000000-0005-0000-0000-0000A5000000}"/>
    <cellStyle name="”?љ‘?ђһ‚ђққ›ү 12" xfId="237" xr:uid="{00000000-0005-0000-0000-0000A6000000}"/>
    <cellStyle name="”?љ‘?ђһ‚ђққ›ү 13" xfId="238" xr:uid="{00000000-0005-0000-0000-0000A7000000}"/>
    <cellStyle name="”?љ‘?ђһ‚ђққ›ү 14" xfId="239" xr:uid="{00000000-0005-0000-0000-0000A8000000}"/>
    <cellStyle name="”?љ‘?ђһ‚ђққ›ү 15" xfId="240" xr:uid="{00000000-0005-0000-0000-0000A9000000}"/>
    <cellStyle name="”?љ‘?ђһ‚ђққ›ү 2" xfId="241" xr:uid="{00000000-0005-0000-0000-0000AA000000}"/>
    <cellStyle name="”?љ‘?ђһ‚ђққ›ү 3" xfId="242" xr:uid="{00000000-0005-0000-0000-0000AB000000}"/>
    <cellStyle name="”?љ‘?ђһ‚ђққ›ү 4" xfId="243" xr:uid="{00000000-0005-0000-0000-0000AC000000}"/>
    <cellStyle name="”?љ‘?ђһ‚ђққ›ү 5" xfId="244" xr:uid="{00000000-0005-0000-0000-0000AD000000}"/>
    <cellStyle name="”?љ‘?ђһ‚ђққ›ү 6" xfId="245" xr:uid="{00000000-0005-0000-0000-0000AE000000}"/>
    <cellStyle name="”?љ‘?ђһ‚ђққ›ү 7" xfId="246" xr:uid="{00000000-0005-0000-0000-0000AF000000}"/>
    <cellStyle name="”?љ‘?ђһ‚ђққ›ү 8" xfId="247" xr:uid="{00000000-0005-0000-0000-0000B0000000}"/>
    <cellStyle name="”?љ‘?ђһ‚ђққ›ү 9" xfId="248" xr:uid="{00000000-0005-0000-0000-0000B1000000}"/>
    <cellStyle name="”?љ‘?ђћ‚ђќќ›‰" xfId="219" xr:uid="{00000000-0005-0000-0000-000094000000}"/>
    <cellStyle name="”?љ‘?ђћ‚ђќќ›‰ 10" xfId="220" xr:uid="{00000000-0005-0000-0000-000095000000}"/>
    <cellStyle name="”?љ‘?ђћ‚ђќќ›‰ 11" xfId="221" xr:uid="{00000000-0005-0000-0000-000096000000}"/>
    <cellStyle name="”?љ‘?ђћ‚ђќќ›‰ 12" xfId="222" xr:uid="{00000000-0005-0000-0000-000097000000}"/>
    <cellStyle name="”?љ‘?ђћ‚ђќќ›‰ 13" xfId="223" xr:uid="{00000000-0005-0000-0000-000098000000}"/>
    <cellStyle name="”?љ‘?ђћ‚ђќќ›‰ 14" xfId="224" xr:uid="{00000000-0005-0000-0000-000099000000}"/>
    <cellStyle name="”?љ‘?ђћ‚ђќќ›‰ 15" xfId="225" xr:uid="{00000000-0005-0000-0000-00009A000000}"/>
    <cellStyle name="”?љ‘?ђћ‚ђќќ›‰ 2" xfId="226" xr:uid="{00000000-0005-0000-0000-00009B000000}"/>
    <cellStyle name="”?љ‘?ђћ‚ђќќ›‰ 3" xfId="227" xr:uid="{00000000-0005-0000-0000-00009C000000}"/>
    <cellStyle name="”?љ‘?ђћ‚ђќќ›‰ 4" xfId="228" xr:uid="{00000000-0005-0000-0000-00009D000000}"/>
    <cellStyle name="”?љ‘?ђћ‚ђќќ›‰ 5" xfId="229" xr:uid="{00000000-0005-0000-0000-00009E000000}"/>
    <cellStyle name="”?љ‘?ђћ‚ђќќ›‰ 6" xfId="230" xr:uid="{00000000-0005-0000-0000-00009F000000}"/>
    <cellStyle name="”?љ‘?ђћ‚ђќќ›‰ 7" xfId="231" xr:uid="{00000000-0005-0000-0000-0000A0000000}"/>
    <cellStyle name="”?љ‘?ђћ‚ђќќ›‰ 8" xfId="232" xr:uid="{00000000-0005-0000-0000-0000A1000000}"/>
    <cellStyle name="”?љ‘?ђћ‚ђќќ›‰ 9" xfId="233" xr:uid="{00000000-0005-0000-0000-0000A2000000}"/>
    <cellStyle name="”€ќђќ‘ћ‚›‰" xfId="249" xr:uid="{00000000-0005-0000-0000-0000B2000000}"/>
    <cellStyle name="”€ќђќ‘ћ‚›‰ 10" xfId="250" xr:uid="{00000000-0005-0000-0000-0000B3000000}"/>
    <cellStyle name="”€ќђќ‘ћ‚›‰ 11" xfId="251" xr:uid="{00000000-0005-0000-0000-0000B4000000}"/>
    <cellStyle name="”€ќђќ‘ћ‚›‰ 12" xfId="252" xr:uid="{00000000-0005-0000-0000-0000B5000000}"/>
    <cellStyle name="”€ќђќ‘ћ‚›‰ 13" xfId="253" xr:uid="{00000000-0005-0000-0000-0000B6000000}"/>
    <cellStyle name="”€ќђќ‘ћ‚›‰ 14" xfId="254" xr:uid="{00000000-0005-0000-0000-0000B7000000}"/>
    <cellStyle name="”€ќђќ‘ћ‚›‰ 15" xfId="255" xr:uid="{00000000-0005-0000-0000-0000B8000000}"/>
    <cellStyle name="”€ќђќ‘ћ‚›‰ 2" xfId="256" xr:uid="{00000000-0005-0000-0000-0000B9000000}"/>
    <cellStyle name="”€ќђќ‘ћ‚›‰ 3" xfId="257" xr:uid="{00000000-0005-0000-0000-0000BA000000}"/>
    <cellStyle name="”€ќђќ‘ћ‚›‰ 4" xfId="258" xr:uid="{00000000-0005-0000-0000-0000BB000000}"/>
    <cellStyle name="”€ќђќ‘ћ‚›‰ 5" xfId="259" xr:uid="{00000000-0005-0000-0000-0000BC000000}"/>
    <cellStyle name="”€ќђќ‘ћ‚›‰ 6" xfId="260" xr:uid="{00000000-0005-0000-0000-0000BD000000}"/>
    <cellStyle name="”€ќђќ‘ћ‚›‰ 7" xfId="261" xr:uid="{00000000-0005-0000-0000-0000BE000000}"/>
    <cellStyle name="”€ќђќ‘ћ‚›‰ 8" xfId="262" xr:uid="{00000000-0005-0000-0000-0000BF000000}"/>
    <cellStyle name="”€ќђќ‘ћ‚›‰ 9" xfId="263" xr:uid="{00000000-0005-0000-0000-0000C0000000}"/>
    <cellStyle name="”€қђқ‘һ‚›ү" xfId="264" xr:uid="{00000000-0005-0000-0000-0000C1000000}"/>
    <cellStyle name="”€қђқ‘һ‚›ү 10" xfId="265" xr:uid="{00000000-0005-0000-0000-0000C2000000}"/>
    <cellStyle name="”€қђқ‘һ‚›ү 11" xfId="266" xr:uid="{00000000-0005-0000-0000-0000C3000000}"/>
    <cellStyle name="”€қђқ‘һ‚›ү 12" xfId="267" xr:uid="{00000000-0005-0000-0000-0000C4000000}"/>
    <cellStyle name="”€қђқ‘һ‚›ү 13" xfId="268" xr:uid="{00000000-0005-0000-0000-0000C5000000}"/>
    <cellStyle name="”€қђқ‘һ‚›ү 14" xfId="269" xr:uid="{00000000-0005-0000-0000-0000C6000000}"/>
    <cellStyle name="”€қђқ‘һ‚›ү 15" xfId="270" xr:uid="{00000000-0005-0000-0000-0000C7000000}"/>
    <cellStyle name="”€қђқ‘һ‚›ү 2" xfId="271" xr:uid="{00000000-0005-0000-0000-0000C8000000}"/>
    <cellStyle name="”€қђқ‘һ‚›ү 3" xfId="272" xr:uid="{00000000-0005-0000-0000-0000C9000000}"/>
    <cellStyle name="”€қђқ‘һ‚›ү 4" xfId="273" xr:uid="{00000000-0005-0000-0000-0000CA000000}"/>
    <cellStyle name="”€қђқ‘һ‚›ү 5" xfId="274" xr:uid="{00000000-0005-0000-0000-0000CB000000}"/>
    <cellStyle name="”€қђқ‘һ‚›ү 6" xfId="275" xr:uid="{00000000-0005-0000-0000-0000CC000000}"/>
    <cellStyle name="”€қђқ‘һ‚›ү 7" xfId="276" xr:uid="{00000000-0005-0000-0000-0000CD000000}"/>
    <cellStyle name="”€қђқ‘һ‚›ү 8" xfId="277" xr:uid="{00000000-0005-0000-0000-0000CE000000}"/>
    <cellStyle name="”€қђқ‘һ‚›ү 9" xfId="278" xr:uid="{00000000-0005-0000-0000-0000CF000000}"/>
    <cellStyle name="”€љ‘€ђһ‚ђққ›ү" xfId="294" xr:uid="{00000000-0005-0000-0000-0000DF000000}"/>
    <cellStyle name="”€љ‘€ђһ‚ђққ›ү 10" xfId="295" xr:uid="{00000000-0005-0000-0000-0000E0000000}"/>
    <cellStyle name="”€љ‘€ђһ‚ђққ›ү 11" xfId="296" xr:uid="{00000000-0005-0000-0000-0000E1000000}"/>
    <cellStyle name="”€љ‘€ђһ‚ђққ›ү 12" xfId="297" xr:uid="{00000000-0005-0000-0000-0000E2000000}"/>
    <cellStyle name="”€љ‘€ђһ‚ђққ›ү 13" xfId="298" xr:uid="{00000000-0005-0000-0000-0000E3000000}"/>
    <cellStyle name="”€љ‘€ђһ‚ђққ›ү 14" xfId="299" xr:uid="{00000000-0005-0000-0000-0000E4000000}"/>
    <cellStyle name="”€љ‘€ђһ‚ђққ›ү 15" xfId="300" xr:uid="{00000000-0005-0000-0000-0000E5000000}"/>
    <cellStyle name="”€љ‘€ђһ‚ђққ›ү 2" xfId="301" xr:uid="{00000000-0005-0000-0000-0000E6000000}"/>
    <cellStyle name="”€љ‘€ђһ‚ђққ›ү 3" xfId="302" xr:uid="{00000000-0005-0000-0000-0000E7000000}"/>
    <cellStyle name="”€љ‘€ђһ‚ђққ›ү 4" xfId="303" xr:uid="{00000000-0005-0000-0000-0000E8000000}"/>
    <cellStyle name="”€љ‘€ђһ‚ђққ›ү 5" xfId="304" xr:uid="{00000000-0005-0000-0000-0000E9000000}"/>
    <cellStyle name="”€љ‘€ђһ‚ђққ›ү 6" xfId="305" xr:uid="{00000000-0005-0000-0000-0000EA000000}"/>
    <cellStyle name="”€љ‘€ђһ‚ђққ›ү 7" xfId="306" xr:uid="{00000000-0005-0000-0000-0000EB000000}"/>
    <cellStyle name="”€љ‘€ђһ‚ђққ›ү 8" xfId="307" xr:uid="{00000000-0005-0000-0000-0000EC000000}"/>
    <cellStyle name="”€љ‘€ђһ‚ђққ›ү 9" xfId="308" xr:uid="{00000000-0005-0000-0000-0000ED000000}"/>
    <cellStyle name="”€љ‘€ђћ‚ђќќ›‰" xfId="279" xr:uid="{00000000-0005-0000-0000-0000D0000000}"/>
    <cellStyle name="”€љ‘€ђћ‚ђќќ›‰ 10" xfId="280" xr:uid="{00000000-0005-0000-0000-0000D1000000}"/>
    <cellStyle name="”€љ‘€ђћ‚ђќќ›‰ 11" xfId="281" xr:uid="{00000000-0005-0000-0000-0000D2000000}"/>
    <cellStyle name="”€љ‘€ђћ‚ђќќ›‰ 12" xfId="282" xr:uid="{00000000-0005-0000-0000-0000D3000000}"/>
    <cellStyle name="”€љ‘€ђћ‚ђќќ›‰ 13" xfId="283" xr:uid="{00000000-0005-0000-0000-0000D4000000}"/>
    <cellStyle name="”€љ‘€ђћ‚ђќќ›‰ 14" xfId="284" xr:uid="{00000000-0005-0000-0000-0000D5000000}"/>
    <cellStyle name="”€љ‘€ђћ‚ђќќ›‰ 15" xfId="285" xr:uid="{00000000-0005-0000-0000-0000D6000000}"/>
    <cellStyle name="”€љ‘€ђћ‚ђќќ›‰ 2" xfId="286" xr:uid="{00000000-0005-0000-0000-0000D7000000}"/>
    <cellStyle name="”€љ‘€ђћ‚ђќќ›‰ 3" xfId="287" xr:uid="{00000000-0005-0000-0000-0000D8000000}"/>
    <cellStyle name="”€љ‘€ђћ‚ђќќ›‰ 4" xfId="288" xr:uid="{00000000-0005-0000-0000-0000D9000000}"/>
    <cellStyle name="”€љ‘€ђћ‚ђќќ›‰ 5" xfId="289" xr:uid="{00000000-0005-0000-0000-0000DA000000}"/>
    <cellStyle name="”€љ‘€ђћ‚ђќќ›‰ 6" xfId="290" xr:uid="{00000000-0005-0000-0000-0000DB000000}"/>
    <cellStyle name="”€љ‘€ђћ‚ђќќ›‰ 7" xfId="291" xr:uid="{00000000-0005-0000-0000-0000DC000000}"/>
    <cellStyle name="”€љ‘€ђћ‚ђќќ›‰ 8" xfId="292" xr:uid="{00000000-0005-0000-0000-0000DD000000}"/>
    <cellStyle name="”€љ‘€ђћ‚ђќќ›‰ 9" xfId="293" xr:uid="{00000000-0005-0000-0000-0000DE000000}"/>
    <cellStyle name="”ќђќ‘ћ‚›‰" xfId="309" xr:uid="{00000000-0005-0000-0000-0000EE000000}"/>
    <cellStyle name="”ќђќ‘ћ‚›‰ 10" xfId="310" xr:uid="{00000000-0005-0000-0000-0000EF000000}"/>
    <cellStyle name="”ќђќ‘ћ‚›‰ 11" xfId="311" xr:uid="{00000000-0005-0000-0000-0000F0000000}"/>
    <cellStyle name="”ќђќ‘ћ‚›‰ 12" xfId="312" xr:uid="{00000000-0005-0000-0000-0000F1000000}"/>
    <cellStyle name="”ќђќ‘ћ‚›‰ 13" xfId="313" xr:uid="{00000000-0005-0000-0000-0000F2000000}"/>
    <cellStyle name="”ќђќ‘ћ‚›‰ 14" xfId="314" xr:uid="{00000000-0005-0000-0000-0000F3000000}"/>
    <cellStyle name="”ќђќ‘ћ‚›‰ 15" xfId="315" xr:uid="{00000000-0005-0000-0000-0000F4000000}"/>
    <cellStyle name="”ќђќ‘ћ‚›‰ 2" xfId="316" xr:uid="{00000000-0005-0000-0000-0000F5000000}"/>
    <cellStyle name="”ќђќ‘ћ‚›‰ 3" xfId="317" xr:uid="{00000000-0005-0000-0000-0000F6000000}"/>
    <cellStyle name="”ќђќ‘ћ‚›‰ 4" xfId="318" xr:uid="{00000000-0005-0000-0000-0000F7000000}"/>
    <cellStyle name="”ќђќ‘ћ‚›‰ 5" xfId="319" xr:uid="{00000000-0005-0000-0000-0000F8000000}"/>
    <cellStyle name="”ќђќ‘ћ‚›‰ 6" xfId="320" xr:uid="{00000000-0005-0000-0000-0000F9000000}"/>
    <cellStyle name="”ќђќ‘ћ‚›‰ 7" xfId="321" xr:uid="{00000000-0005-0000-0000-0000FA000000}"/>
    <cellStyle name="”ќђќ‘ћ‚›‰ 8" xfId="322" xr:uid="{00000000-0005-0000-0000-0000FB000000}"/>
    <cellStyle name="”ќђќ‘ћ‚›‰ 9" xfId="323" xr:uid="{00000000-0005-0000-0000-0000FC000000}"/>
    <cellStyle name="”љ‘ђћ‚ђќќ›‰" xfId="324" xr:uid="{00000000-0005-0000-0000-0000FD000000}"/>
    <cellStyle name="”љ‘ђћ‚ђќќ›‰ 10" xfId="325" xr:uid="{00000000-0005-0000-0000-0000FE000000}"/>
    <cellStyle name="”љ‘ђћ‚ђќќ›‰ 11" xfId="326" xr:uid="{00000000-0005-0000-0000-0000FF000000}"/>
    <cellStyle name="”љ‘ђћ‚ђќќ›‰ 12" xfId="327" xr:uid="{00000000-0005-0000-0000-000000010000}"/>
    <cellStyle name="”љ‘ђћ‚ђќќ›‰ 13" xfId="328" xr:uid="{00000000-0005-0000-0000-000001010000}"/>
    <cellStyle name="”љ‘ђћ‚ђќќ›‰ 14" xfId="329" xr:uid="{00000000-0005-0000-0000-000002010000}"/>
    <cellStyle name="”љ‘ђћ‚ђќќ›‰ 15" xfId="330" xr:uid="{00000000-0005-0000-0000-000003010000}"/>
    <cellStyle name="”љ‘ђћ‚ђќќ›‰ 2" xfId="331" xr:uid="{00000000-0005-0000-0000-000004010000}"/>
    <cellStyle name="”љ‘ђћ‚ђќќ›‰ 3" xfId="332" xr:uid="{00000000-0005-0000-0000-000005010000}"/>
    <cellStyle name="”љ‘ђћ‚ђќќ›‰ 4" xfId="333" xr:uid="{00000000-0005-0000-0000-000006010000}"/>
    <cellStyle name="”љ‘ђћ‚ђќќ›‰ 5" xfId="334" xr:uid="{00000000-0005-0000-0000-000007010000}"/>
    <cellStyle name="”љ‘ђћ‚ђќќ›‰ 6" xfId="335" xr:uid="{00000000-0005-0000-0000-000008010000}"/>
    <cellStyle name="”љ‘ђћ‚ђќќ›‰ 7" xfId="336" xr:uid="{00000000-0005-0000-0000-000009010000}"/>
    <cellStyle name="”љ‘ђћ‚ђќќ›‰ 8" xfId="337" xr:uid="{00000000-0005-0000-0000-00000A010000}"/>
    <cellStyle name="”љ‘ђћ‚ђќќ›‰ 9" xfId="338" xr:uid="{00000000-0005-0000-0000-00000B010000}"/>
    <cellStyle name="„…ќ…†ќ›‰" xfId="339" xr:uid="{00000000-0005-0000-0000-00000C010000}"/>
    <cellStyle name="„…ќ…†ќ›‰ 10" xfId="340" xr:uid="{00000000-0005-0000-0000-00000D010000}"/>
    <cellStyle name="„…ќ…†ќ›‰ 11" xfId="341" xr:uid="{00000000-0005-0000-0000-00000E010000}"/>
    <cellStyle name="„…ќ…†ќ›‰ 12" xfId="342" xr:uid="{00000000-0005-0000-0000-00000F010000}"/>
    <cellStyle name="„…ќ…†ќ›‰ 13" xfId="343" xr:uid="{00000000-0005-0000-0000-000010010000}"/>
    <cellStyle name="„…ќ…†ќ›‰ 14" xfId="344" xr:uid="{00000000-0005-0000-0000-000011010000}"/>
    <cellStyle name="„…ќ…†ќ›‰ 15" xfId="345" xr:uid="{00000000-0005-0000-0000-000012010000}"/>
    <cellStyle name="„…ќ…†ќ›‰ 2" xfId="346" xr:uid="{00000000-0005-0000-0000-000013010000}"/>
    <cellStyle name="„…ќ…†ќ›‰ 3" xfId="347" xr:uid="{00000000-0005-0000-0000-000014010000}"/>
    <cellStyle name="„…ќ…†ќ›‰ 4" xfId="348" xr:uid="{00000000-0005-0000-0000-000015010000}"/>
    <cellStyle name="„…ќ…†ќ›‰ 5" xfId="349" xr:uid="{00000000-0005-0000-0000-000016010000}"/>
    <cellStyle name="„…ќ…†ќ›‰ 6" xfId="350" xr:uid="{00000000-0005-0000-0000-000017010000}"/>
    <cellStyle name="„…ќ…†ќ›‰ 7" xfId="351" xr:uid="{00000000-0005-0000-0000-000018010000}"/>
    <cellStyle name="„…ќ…†ќ›‰ 8" xfId="352" xr:uid="{00000000-0005-0000-0000-000019010000}"/>
    <cellStyle name="„…ќ…†ќ›‰ 9" xfId="353" xr:uid="{00000000-0005-0000-0000-00001A010000}"/>
    <cellStyle name="„…қ…†қ›ү" xfId="354" xr:uid="{00000000-0005-0000-0000-00001B010000}"/>
    <cellStyle name="„…қ…†қ›ү 10" xfId="355" xr:uid="{00000000-0005-0000-0000-00001C010000}"/>
    <cellStyle name="„…қ…†қ›ү 11" xfId="356" xr:uid="{00000000-0005-0000-0000-00001D010000}"/>
    <cellStyle name="„…қ…†қ›ү 12" xfId="357" xr:uid="{00000000-0005-0000-0000-00001E010000}"/>
    <cellStyle name="„…қ…†қ›ү 13" xfId="358" xr:uid="{00000000-0005-0000-0000-00001F010000}"/>
    <cellStyle name="„…қ…†қ›ү 14" xfId="359" xr:uid="{00000000-0005-0000-0000-000020010000}"/>
    <cellStyle name="„…қ…†қ›ү 15" xfId="360" xr:uid="{00000000-0005-0000-0000-000021010000}"/>
    <cellStyle name="„…қ…†қ›ү 2" xfId="361" xr:uid="{00000000-0005-0000-0000-000022010000}"/>
    <cellStyle name="„…қ…†қ›ү 3" xfId="362" xr:uid="{00000000-0005-0000-0000-000023010000}"/>
    <cellStyle name="„…қ…†қ›ү 4" xfId="363" xr:uid="{00000000-0005-0000-0000-000024010000}"/>
    <cellStyle name="„…қ…†қ›ү 5" xfId="364" xr:uid="{00000000-0005-0000-0000-000025010000}"/>
    <cellStyle name="„…қ…†қ›ү 6" xfId="365" xr:uid="{00000000-0005-0000-0000-000026010000}"/>
    <cellStyle name="„…қ…†қ›ү 7" xfId="366" xr:uid="{00000000-0005-0000-0000-000027010000}"/>
    <cellStyle name="„…қ…†қ›ү 8" xfId="367" xr:uid="{00000000-0005-0000-0000-000028010000}"/>
    <cellStyle name="„…қ…†қ›ү 9" xfId="368" xr:uid="{00000000-0005-0000-0000-000029010000}"/>
    <cellStyle name="€’һғһ‚›ү" xfId="384" xr:uid="{00000000-0005-0000-0000-000039010000}"/>
    <cellStyle name="€’һғһ‚›ү 10" xfId="385" xr:uid="{00000000-0005-0000-0000-00003A010000}"/>
    <cellStyle name="€’һғһ‚›ү 11" xfId="386" xr:uid="{00000000-0005-0000-0000-00003B010000}"/>
    <cellStyle name="€’һғһ‚›ү 12" xfId="387" xr:uid="{00000000-0005-0000-0000-00003C010000}"/>
    <cellStyle name="€’һғһ‚›ү 13" xfId="388" xr:uid="{00000000-0005-0000-0000-00003D010000}"/>
    <cellStyle name="€’һғһ‚›ү 14" xfId="389" xr:uid="{00000000-0005-0000-0000-00003E010000}"/>
    <cellStyle name="€’һғһ‚›ү 15" xfId="390" xr:uid="{00000000-0005-0000-0000-00003F010000}"/>
    <cellStyle name="€’һғһ‚›ү 2" xfId="391" xr:uid="{00000000-0005-0000-0000-000040010000}"/>
    <cellStyle name="€’һғһ‚›ү 3" xfId="392" xr:uid="{00000000-0005-0000-0000-000041010000}"/>
    <cellStyle name="€’һғһ‚›ү 4" xfId="393" xr:uid="{00000000-0005-0000-0000-000042010000}"/>
    <cellStyle name="€’һғһ‚›ү 5" xfId="394" xr:uid="{00000000-0005-0000-0000-000043010000}"/>
    <cellStyle name="€’һғһ‚›ү 6" xfId="395" xr:uid="{00000000-0005-0000-0000-000044010000}"/>
    <cellStyle name="€’һғһ‚›ү 7" xfId="396" xr:uid="{00000000-0005-0000-0000-000045010000}"/>
    <cellStyle name="€’һғһ‚›ү 8" xfId="397" xr:uid="{00000000-0005-0000-0000-000046010000}"/>
    <cellStyle name="€’һғһ‚›ү 9" xfId="398" xr:uid="{00000000-0005-0000-0000-000047010000}"/>
    <cellStyle name="€’ћѓћ‚›‰" xfId="369" xr:uid="{00000000-0005-0000-0000-00002A010000}"/>
    <cellStyle name="€’ћѓћ‚›‰ 10" xfId="370" xr:uid="{00000000-0005-0000-0000-00002B010000}"/>
    <cellStyle name="€’ћѓћ‚›‰ 11" xfId="371" xr:uid="{00000000-0005-0000-0000-00002C010000}"/>
    <cellStyle name="€’ћѓћ‚›‰ 12" xfId="372" xr:uid="{00000000-0005-0000-0000-00002D010000}"/>
    <cellStyle name="€’ћѓћ‚›‰ 13" xfId="373" xr:uid="{00000000-0005-0000-0000-00002E010000}"/>
    <cellStyle name="€’ћѓћ‚›‰ 14" xfId="374" xr:uid="{00000000-0005-0000-0000-00002F010000}"/>
    <cellStyle name="€’ћѓћ‚›‰ 15" xfId="375" xr:uid="{00000000-0005-0000-0000-000030010000}"/>
    <cellStyle name="€’ћѓћ‚›‰ 2" xfId="376" xr:uid="{00000000-0005-0000-0000-000031010000}"/>
    <cellStyle name="€’ћѓћ‚›‰ 3" xfId="377" xr:uid="{00000000-0005-0000-0000-000032010000}"/>
    <cellStyle name="€’ћѓћ‚›‰ 4" xfId="378" xr:uid="{00000000-0005-0000-0000-000033010000}"/>
    <cellStyle name="€’ћѓћ‚›‰ 5" xfId="379" xr:uid="{00000000-0005-0000-0000-000034010000}"/>
    <cellStyle name="€’ћѓћ‚›‰ 6" xfId="380" xr:uid="{00000000-0005-0000-0000-000035010000}"/>
    <cellStyle name="€’ћѓћ‚›‰ 7" xfId="381" xr:uid="{00000000-0005-0000-0000-000036010000}"/>
    <cellStyle name="€’ћѓћ‚›‰ 8" xfId="382" xr:uid="{00000000-0005-0000-0000-000037010000}"/>
    <cellStyle name="€’ћѓћ‚›‰ 9" xfId="383" xr:uid="{00000000-0005-0000-0000-000038010000}"/>
    <cellStyle name="‡ђѓћ‹ћ‚ћљ1" xfId="399" xr:uid="{00000000-0005-0000-0000-000048010000}"/>
    <cellStyle name="‡ђѓћ‹ћ‚ћљ1 10" xfId="400" xr:uid="{00000000-0005-0000-0000-000049010000}"/>
    <cellStyle name="‡ђѓћ‹ћ‚ћљ1 11" xfId="401" xr:uid="{00000000-0005-0000-0000-00004A010000}"/>
    <cellStyle name="‡ђѓћ‹ћ‚ћљ1 12" xfId="402" xr:uid="{00000000-0005-0000-0000-00004B010000}"/>
    <cellStyle name="‡ђѓћ‹ћ‚ћљ1 13" xfId="403" xr:uid="{00000000-0005-0000-0000-00004C010000}"/>
    <cellStyle name="‡ђѓћ‹ћ‚ћљ1 14" xfId="404" xr:uid="{00000000-0005-0000-0000-00004D010000}"/>
    <cellStyle name="‡ђѓћ‹ћ‚ћљ1 15" xfId="405" xr:uid="{00000000-0005-0000-0000-00004E010000}"/>
    <cellStyle name="‡ђѓћ‹ћ‚ћљ1 2" xfId="406" xr:uid="{00000000-0005-0000-0000-00004F010000}"/>
    <cellStyle name="‡ђѓћ‹ћ‚ћљ1 3" xfId="407" xr:uid="{00000000-0005-0000-0000-000050010000}"/>
    <cellStyle name="‡ђѓћ‹ћ‚ћљ1 4" xfId="408" xr:uid="{00000000-0005-0000-0000-000051010000}"/>
    <cellStyle name="‡ђѓћ‹ћ‚ћљ1 5" xfId="409" xr:uid="{00000000-0005-0000-0000-000052010000}"/>
    <cellStyle name="‡ђѓћ‹ћ‚ћљ1 6" xfId="410" xr:uid="{00000000-0005-0000-0000-000053010000}"/>
    <cellStyle name="‡ђѓћ‹ћ‚ћљ1 7" xfId="411" xr:uid="{00000000-0005-0000-0000-000054010000}"/>
    <cellStyle name="‡ђѓћ‹ћ‚ћљ1 8" xfId="412" xr:uid="{00000000-0005-0000-0000-000055010000}"/>
    <cellStyle name="‡ђѓћ‹ћ‚ћљ1 9" xfId="413" xr:uid="{00000000-0005-0000-0000-000056010000}"/>
    <cellStyle name="‡ђѓћ‹ћ‚ћљ2" xfId="414" xr:uid="{00000000-0005-0000-0000-000057010000}"/>
    <cellStyle name="‡ђѓћ‹ћ‚ћљ2 10" xfId="415" xr:uid="{00000000-0005-0000-0000-000058010000}"/>
    <cellStyle name="‡ђѓћ‹ћ‚ћљ2 11" xfId="416" xr:uid="{00000000-0005-0000-0000-000059010000}"/>
    <cellStyle name="‡ђѓћ‹ћ‚ћљ2 12" xfId="417" xr:uid="{00000000-0005-0000-0000-00005A010000}"/>
    <cellStyle name="‡ђѓћ‹ћ‚ћљ2 13" xfId="418" xr:uid="{00000000-0005-0000-0000-00005B010000}"/>
    <cellStyle name="‡ђѓћ‹ћ‚ћљ2 14" xfId="419" xr:uid="{00000000-0005-0000-0000-00005C010000}"/>
    <cellStyle name="‡ђѓћ‹ћ‚ћљ2 15" xfId="420" xr:uid="{00000000-0005-0000-0000-00005D010000}"/>
    <cellStyle name="‡ђѓћ‹ћ‚ћљ2 2" xfId="421" xr:uid="{00000000-0005-0000-0000-00005E010000}"/>
    <cellStyle name="‡ђѓћ‹ћ‚ћљ2 3" xfId="422" xr:uid="{00000000-0005-0000-0000-00005F010000}"/>
    <cellStyle name="‡ђѓћ‹ћ‚ћљ2 4" xfId="423" xr:uid="{00000000-0005-0000-0000-000060010000}"/>
    <cellStyle name="‡ђѓћ‹ћ‚ћљ2 5" xfId="424" xr:uid="{00000000-0005-0000-0000-000061010000}"/>
    <cellStyle name="‡ђѓћ‹ћ‚ћљ2 6" xfId="425" xr:uid="{00000000-0005-0000-0000-000062010000}"/>
    <cellStyle name="‡ђѓћ‹ћ‚ћљ2 7" xfId="426" xr:uid="{00000000-0005-0000-0000-000063010000}"/>
    <cellStyle name="‡ђѓћ‹ћ‚ћљ2 8" xfId="427" xr:uid="{00000000-0005-0000-0000-000064010000}"/>
    <cellStyle name="‡ђѓћ‹ћ‚ћљ2 9" xfId="428" xr:uid="{00000000-0005-0000-0000-000065010000}"/>
    <cellStyle name="’ћѓћ‚›‰" xfId="429" xr:uid="{00000000-0005-0000-0000-000066010000}"/>
    <cellStyle name="’ћѓћ‚›‰ 10" xfId="430" xr:uid="{00000000-0005-0000-0000-000067010000}"/>
    <cellStyle name="’ћѓћ‚›‰ 11" xfId="431" xr:uid="{00000000-0005-0000-0000-000068010000}"/>
    <cellStyle name="’ћѓћ‚›‰ 12" xfId="432" xr:uid="{00000000-0005-0000-0000-000069010000}"/>
    <cellStyle name="’ћѓћ‚›‰ 13" xfId="433" xr:uid="{00000000-0005-0000-0000-00006A010000}"/>
    <cellStyle name="’ћѓћ‚›‰ 14" xfId="434" xr:uid="{00000000-0005-0000-0000-00006B010000}"/>
    <cellStyle name="’ћѓћ‚›‰ 15" xfId="435" xr:uid="{00000000-0005-0000-0000-00006C010000}"/>
    <cellStyle name="’ћѓћ‚›‰ 2" xfId="436" xr:uid="{00000000-0005-0000-0000-00006D010000}"/>
    <cellStyle name="’ћѓћ‚›‰ 3" xfId="437" xr:uid="{00000000-0005-0000-0000-00006E010000}"/>
    <cellStyle name="’ћѓћ‚›‰ 4" xfId="438" xr:uid="{00000000-0005-0000-0000-00006F010000}"/>
    <cellStyle name="’ћѓћ‚›‰ 5" xfId="439" xr:uid="{00000000-0005-0000-0000-000070010000}"/>
    <cellStyle name="’ћѓћ‚›‰ 6" xfId="440" xr:uid="{00000000-0005-0000-0000-000071010000}"/>
    <cellStyle name="’ћѓћ‚›‰ 7" xfId="441" xr:uid="{00000000-0005-0000-0000-000072010000}"/>
    <cellStyle name="’ћѓћ‚›‰ 8" xfId="442" xr:uid="{00000000-0005-0000-0000-000073010000}"/>
    <cellStyle name="’ћѓћ‚›‰ 9" xfId="443" xr:uid="{00000000-0005-0000-0000-000074010000}"/>
    <cellStyle name="20% - Accent1" xfId="444" xr:uid="{00000000-0005-0000-0000-000075010000}"/>
    <cellStyle name="20% - Accent1 2" xfId="445" xr:uid="{00000000-0005-0000-0000-000076010000}"/>
    <cellStyle name="20% - Accent2" xfId="446" xr:uid="{00000000-0005-0000-0000-000077010000}"/>
    <cellStyle name="20% - Accent2 2" xfId="447" xr:uid="{00000000-0005-0000-0000-000078010000}"/>
    <cellStyle name="20% - Accent3" xfId="448" xr:uid="{00000000-0005-0000-0000-000079010000}"/>
    <cellStyle name="20% - Accent3 2" xfId="449" xr:uid="{00000000-0005-0000-0000-00007A010000}"/>
    <cellStyle name="20% - Accent4" xfId="450" xr:uid="{00000000-0005-0000-0000-00007B010000}"/>
    <cellStyle name="20% - Accent4 2" xfId="451" xr:uid="{00000000-0005-0000-0000-00007C010000}"/>
    <cellStyle name="20% - Accent5" xfId="452" xr:uid="{00000000-0005-0000-0000-00007D010000}"/>
    <cellStyle name="20% - Accent5 2" xfId="453" xr:uid="{00000000-0005-0000-0000-00007E010000}"/>
    <cellStyle name="20% - Accent6" xfId="454" xr:uid="{00000000-0005-0000-0000-00007F010000}"/>
    <cellStyle name="20% - Accent6 2" xfId="455" xr:uid="{00000000-0005-0000-0000-000080010000}"/>
    <cellStyle name="20% - Акцент1 2" xfId="1" xr:uid="{00000000-0005-0000-0000-000081010000}"/>
    <cellStyle name="20% - Акцент1 3" xfId="2" xr:uid="{00000000-0005-0000-0000-000082010000}"/>
    <cellStyle name="20% - Акцент1 4" xfId="3" xr:uid="{00000000-0005-0000-0000-000083010000}"/>
    <cellStyle name="20% - Акцент2 2" xfId="4" xr:uid="{00000000-0005-0000-0000-000084010000}"/>
    <cellStyle name="20% - Акцент2 3" xfId="5" xr:uid="{00000000-0005-0000-0000-000085010000}"/>
    <cellStyle name="20% - Акцент2 4" xfId="6" xr:uid="{00000000-0005-0000-0000-000086010000}"/>
    <cellStyle name="20% - Акцент3 2" xfId="7" xr:uid="{00000000-0005-0000-0000-000087010000}"/>
    <cellStyle name="20% - Акцент3 3" xfId="8" xr:uid="{00000000-0005-0000-0000-000088010000}"/>
    <cellStyle name="20% - Акцент3 4" xfId="9" xr:uid="{00000000-0005-0000-0000-000089010000}"/>
    <cellStyle name="20% - Акцент4 2" xfId="10" xr:uid="{00000000-0005-0000-0000-00008A010000}"/>
    <cellStyle name="20% - Акцент4 3" xfId="11" xr:uid="{00000000-0005-0000-0000-00008B010000}"/>
    <cellStyle name="20% - Акцент4 4" xfId="12" xr:uid="{00000000-0005-0000-0000-00008C010000}"/>
    <cellStyle name="20% - Акцент5 2" xfId="13" xr:uid="{00000000-0005-0000-0000-00008D010000}"/>
    <cellStyle name="20% - Акцент5 3" xfId="14" xr:uid="{00000000-0005-0000-0000-00008E010000}"/>
    <cellStyle name="20% - Акцент5 4" xfId="15" xr:uid="{00000000-0005-0000-0000-00008F010000}"/>
    <cellStyle name="20% - Акцент6 2" xfId="16" xr:uid="{00000000-0005-0000-0000-000090010000}"/>
    <cellStyle name="20% - Акцент6 3" xfId="17" xr:uid="{00000000-0005-0000-0000-000091010000}"/>
    <cellStyle name="20% - Акцент6 4" xfId="18" xr:uid="{00000000-0005-0000-0000-000092010000}"/>
    <cellStyle name="40% - Accent1" xfId="456" xr:uid="{00000000-0005-0000-0000-000093010000}"/>
    <cellStyle name="40% - Accent1 2" xfId="457" xr:uid="{00000000-0005-0000-0000-000094010000}"/>
    <cellStyle name="40% - Accent2" xfId="458" xr:uid="{00000000-0005-0000-0000-000095010000}"/>
    <cellStyle name="40% - Accent2 2" xfId="459" xr:uid="{00000000-0005-0000-0000-000096010000}"/>
    <cellStyle name="40% - Accent3" xfId="460" xr:uid="{00000000-0005-0000-0000-000097010000}"/>
    <cellStyle name="40% - Accent3 2" xfId="461" xr:uid="{00000000-0005-0000-0000-000098010000}"/>
    <cellStyle name="40% - Accent4" xfId="462" xr:uid="{00000000-0005-0000-0000-000099010000}"/>
    <cellStyle name="40% - Accent4 2" xfId="463" xr:uid="{00000000-0005-0000-0000-00009A010000}"/>
    <cellStyle name="40% - Accent5" xfId="464" xr:uid="{00000000-0005-0000-0000-00009B010000}"/>
    <cellStyle name="40% - Accent5 2" xfId="465" xr:uid="{00000000-0005-0000-0000-00009C010000}"/>
    <cellStyle name="40% - Accent6" xfId="466" xr:uid="{00000000-0005-0000-0000-00009D010000}"/>
    <cellStyle name="40% - Accent6 2" xfId="467" xr:uid="{00000000-0005-0000-0000-00009E010000}"/>
    <cellStyle name="40% - Акцент1 2" xfId="19" xr:uid="{00000000-0005-0000-0000-00009F010000}"/>
    <cellStyle name="40% - Акцент1 3" xfId="20" xr:uid="{00000000-0005-0000-0000-0000A0010000}"/>
    <cellStyle name="40% - Акцент1 4" xfId="21" xr:uid="{00000000-0005-0000-0000-0000A1010000}"/>
    <cellStyle name="40% - Акцент2 2" xfId="22" xr:uid="{00000000-0005-0000-0000-0000A2010000}"/>
    <cellStyle name="40% - Акцент2 3" xfId="23" xr:uid="{00000000-0005-0000-0000-0000A3010000}"/>
    <cellStyle name="40% - Акцент2 4" xfId="24" xr:uid="{00000000-0005-0000-0000-0000A4010000}"/>
    <cellStyle name="40% - Акцент3 2" xfId="25" xr:uid="{00000000-0005-0000-0000-0000A5010000}"/>
    <cellStyle name="40% - Акцент3 3" xfId="26" xr:uid="{00000000-0005-0000-0000-0000A6010000}"/>
    <cellStyle name="40% - Акцент3 4" xfId="27" xr:uid="{00000000-0005-0000-0000-0000A7010000}"/>
    <cellStyle name="40% - Акцент4 2" xfId="28" xr:uid="{00000000-0005-0000-0000-0000A8010000}"/>
    <cellStyle name="40% - Акцент4 3" xfId="29" xr:uid="{00000000-0005-0000-0000-0000A9010000}"/>
    <cellStyle name="40% - Акцент4 4" xfId="30" xr:uid="{00000000-0005-0000-0000-0000AA010000}"/>
    <cellStyle name="40% - Акцент5 2" xfId="31" xr:uid="{00000000-0005-0000-0000-0000AB010000}"/>
    <cellStyle name="40% - Акцент5 3" xfId="32" xr:uid="{00000000-0005-0000-0000-0000AC010000}"/>
    <cellStyle name="40% - Акцент5 4" xfId="33" xr:uid="{00000000-0005-0000-0000-0000AD010000}"/>
    <cellStyle name="40% - Акцент6 2" xfId="34" xr:uid="{00000000-0005-0000-0000-0000AE010000}"/>
    <cellStyle name="40% - Акцент6 3" xfId="35" xr:uid="{00000000-0005-0000-0000-0000AF010000}"/>
    <cellStyle name="40% - Акцент6 4" xfId="36" xr:uid="{00000000-0005-0000-0000-0000B0010000}"/>
    <cellStyle name="60% - Accent1" xfId="468" xr:uid="{00000000-0005-0000-0000-0000B1010000}"/>
    <cellStyle name="60% - Accent2" xfId="469" xr:uid="{00000000-0005-0000-0000-0000B2010000}"/>
    <cellStyle name="60% - Accent3" xfId="470" xr:uid="{00000000-0005-0000-0000-0000B3010000}"/>
    <cellStyle name="60% - Accent4" xfId="471" xr:uid="{00000000-0005-0000-0000-0000B4010000}"/>
    <cellStyle name="60% - Accent5" xfId="472" xr:uid="{00000000-0005-0000-0000-0000B5010000}"/>
    <cellStyle name="60% - Accent6" xfId="473" xr:uid="{00000000-0005-0000-0000-0000B6010000}"/>
    <cellStyle name="Aaia?iue_laroux" xfId="474" xr:uid="{00000000-0005-0000-0000-0000B7010000}"/>
    <cellStyle name="Accent1" xfId="475" xr:uid="{00000000-0005-0000-0000-0000B8010000}"/>
    <cellStyle name="Accent2" xfId="476" xr:uid="{00000000-0005-0000-0000-0000B9010000}"/>
    <cellStyle name="Accent3" xfId="477" xr:uid="{00000000-0005-0000-0000-0000BA010000}"/>
    <cellStyle name="Accent4" xfId="478" xr:uid="{00000000-0005-0000-0000-0000BB010000}"/>
    <cellStyle name="Accent5" xfId="479" xr:uid="{00000000-0005-0000-0000-0000BC010000}"/>
    <cellStyle name="Accent6" xfId="480" xr:uid="{00000000-0005-0000-0000-0000BD010000}"/>
    <cellStyle name="Bad" xfId="481" xr:uid="{00000000-0005-0000-0000-0000BE010000}"/>
    <cellStyle name="Calc Currency (0)" xfId="482" xr:uid="{00000000-0005-0000-0000-0000BF010000}"/>
    <cellStyle name="Calc Currency (2)" xfId="483" xr:uid="{00000000-0005-0000-0000-0000C0010000}"/>
    <cellStyle name="Calc Percent (0)" xfId="484" xr:uid="{00000000-0005-0000-0000-0000C1010000}"/>
    <cellStyle name="Calc Percent (1)" xfId="485" xr:uid="{00000000-0005-0000-0000-0000C2010000}"/>
    <cellStyle name="Calc Percent (2)" xfId="486" xr:uid="{00000000-0005-0000-0000-0000C3010000}"/>
    <cellStyle name="Calc Units (0)" xfId="487" xr:uid="{00000000-0005-0000-0000-0000C4010000}"/>
    <cellStyle name="Calc Units (1)" xfId="488" xr:uid="{00000000-0005-0000-0000-0000C5010000}"/>
    <cellStyle name="Calc Units (2)" xfId="489" xr:uid="{00000000-0005-0000-0000-0000C6010000}"/>
    <cellStyle name="Calculation" xfId="490" xr:uid="{00000000-0005-0000-0000-0000C7010000}"/>
    <cellStyle name="Cell5" xfId="491" xr:uid="{00000000-0005-0000-0000-0000C8010000}"/>
    <cellStyle name="Check Cell" xfId="492" xr:uid="{00000000-0005-0000-0000-0000C9010000}"/>
    <cellStyle name="Comma [0]_#6 Temps &amp; Contractors" xfId="493" xr:uid="{00000000-0005-0000-0000-0000CA010000}"/>
    <cellStyle name="Comma [00]" xfId="494" xr:uid="{00000000-0005-0000-0000-0000CB010000}"/>
    <cellStyle name="Comma_#6 Temps &amp; Contractors" xfId="495" xr:uid="{00000000-0005-0000-0000-0000CC010000}"/>
    <cellStyle name="Currency [0]_#6 Temps &amp; Contractors" xfId="496" xr:uid="{00000000-0005-0000-0000-0000CD010000}"/>
    <cellStyle name="Currency [00]" xfId="497" xr:uid="{00000000-0005-0000-0000-0000CE010000}"/>
    <cellStyle name="Currency_#6 Temps &amp; Contractors" xfId="498" xr:uid="{00000000-0005-0000-0000-0000CF010000}"/>
    <cellStyle name="Date Short" xfId="499" xr:uid="{00000000-0005-0000-0000-0000D0010000}"/>
    <cellStyle name="DELTA" xfId="500" xr:uid="{00000000-0005-0000-0000-0000D1010000}"/>
    <cellStyle name="deutsch" xfId="501" xr:uid="{00000000-0005-0000-0000-0000D2010000}"/>
    <cellStyle name="Enter Currency (0)" xfId="502" xr:uid="{00000000-0005-0000-0000-0000D3010000}"/>
    <cellStyle name="Enter Currency (2)" xfId="503" xr:uid="{00000000-0005-0000-0000-0000D4010000}"/>
    <cellStyle name="Enter Units (0)" xfId="504" xr:uid="{00000000-0005-0000-0000-0000D5010000}"/>
    <cellStyle name="Enter Units (1)" xfId="505" xr:uid="{00000000-0005-0000-0000-0000D6010000}"/>
    <cellStyle name="Enter Units (2)" xfId="506" xr:uid="{00000000-0005-0000-0000-0000D7010000}"/>
    <cellStyle name="Euro" xfId="507" xr:uid="{00000000-0005-0000-0000-0000D8010000}"/>
    <cellStyle name="Excel Built-in Normal" xfId="668" xr:uid="{00000000-0005-0000-0000-0000D9010000}"/>
    <cellStyle name="Excel Built-in Normal 2" xfId="666" xr:uid="{00000000-0005-0000-0000-0000DA010000}"/>
    <cellStyle name="Explanatory Text" xfId="508" xr:uid="{00000000-0005-0000-0000-0000DB010000}"/>
    <cellStyle name="Flag" xfId="509" xr:uid="{00000000-0005-0000-0000-0000DC010000}"/>
    <cellStyle name="Good" xfId="510" xr:uid="{00000000-0005-0000-0000-0000DD010000}"/>
    <cellStyle name="Header1" xfId="511" xr:uid="{00000000-0005-0000-0000-0000DE010000}"/>
    <cellStyle name="Header2" xfId="512" xr:uid="{00000000-0005-0000-0000-0000DF010000}"/>
    <cellStyle name="Heading 1" xfId="513" xr:uid="{00000000-0005-0000-0000-0000E0010000}"/>
    <cellStyle name="Heading 2" xfId="514" xr:uid="{00000000-0005-0000-0000-0000E1010000}"/>
    <cellStyle name="Heading 3" xfId="515" xr:uid="{00000000-0005-0000-0000-0000E2010000}"/>
    <cellStyle name="Heading 4" xfId="516" xr:uid="{00000000-0005-0000-0000-0000E3010000}"/>
    <cellStyle name="Heading1" xfId="517" xr:uid="{00000000-0005-0000-0000-0000E4010000}"/>
    <cellStyle name="Heading2" xfId="518" xr:uid="{00000000-0005-0000-0000-0000E5010000}"/>
    <cellStyle name="Heading3" xfId="519" xr:uid="{00000000-0005-0000-0000-0000E6010000}"/>
    <cellStyle name="Heading4" xfId="520" xr:uid="{00000000-0005-0000-0000-0000E7010000}"/>
    <cellStyle name="Heading5" xfId="521" xr:uid="{00000000-0005-0000-0000-0000E8010000}"/>
    <cellStyle name="Heading6" xfId="522" xr:uid="{00000000-0005-0000-0000-0000E9010000}"/>
    <cellStyle name="Horizontal" xfId="523" xr:uid="{00000000-0005-0000-0000-0000EA010000}"/>
    <cellStyle name="Hyperlink" xfId="524" xr:uid="{00000000-0005-0000-0000-0000EB010000}"/>
    <cellStyle name="Iau?iue_23_1 " xfId="525" xr:uid="{00000000-0005-0000-0000-0000EC010000}"/>
    <cellStyle name="Input" xfId="526" xr:uid="{00000000-0005-0000-0000-0000ED010000}"/>
    <cellStyle name="Link Currency (0)" xfId="527" xr:uid="{00000000-0005-0000-0000-0000EE010000}"/>
    <cellStyle name="Link Currency (2)" xfId="528" xr:uid="{00000000-0005-0000-0000-0000EF010000}"/>
    <cellStyle name="Link Units (0)" xfId="529" xr:uid="{00000000-0005-0000-0000-0000F0010000}"/>
    <cellStyle name="Link Units (1)" xfId="530" xr:uid="{00000000-0005-0000-0000-0000F1010000}"/>
    <cellStyle name="Link Units (2)" xfId="531" xr:uid="{00000000-0005-0000-0000-0000F2010000}"/>
    <cellStyle name="Linked Cell" xfId="532" xr:uid="{00000000-0005-0000-0000-0000F3010000}"/>
    <cellStyle name="Matrix" xfId="533" xr:uid="{00000000-0005-0000-0000-0000F4010000}"/>
    <cellStyle name="Name2" xfId="534" xr:uid="{00000000-0005-0000-0000-0000F5010000}"/>
    <cellStyle name="Name4" xfId="535" xr:uid="{00000000-0005-0000-0000-0000F6010000}"/>
    <cellStyle name="Name5" xfId="536" xr:uid="{00000000-0005-0000-0000-0000F7010000}"/>
    <cellStyle name="Neutral" xfId="537" xr:uid="{00000000-0005-0000-0000-0000F8010000}"/>
    <cellStyle name="Normal" xfId="665" xr:uid="{00000000-0005-0000-0000-0000F9010000}"/>
    <cellStyle name="Normal 2" xfId="538" xr:uid="{00000000-0005-0000-0000-0000FA010000}"/>
    <cellStyle name="Normal 3" xfId="684" xr:uid="{00000000-0005-0000-0000-0000FB010000}"/>
    <cellStyle name="Normal_# 41-Market &amp;Trends" xfId="539" xr:uid="{00000000-0005-0000-0000-0000FC010000}"/>
    <cellStyle name="normбlnм_laroux" xfId="540" xr:uid="{00000000-0005-0000-0000-0000FD010000}"/>
    <cellStyle name="Note" xfId="541" xr:uid="{00000000-0005-0000-0000-0000FE010000}"/>
    <cellStyle name="Oeiainiaue [0]_laroux" xfId="542" xr:uid="{00000000-0005-0000-0000-0000FF010000}"/>
    <cellStyle name="Oeiainiaue_laroux" xfId="543" xr:uid="{00000000-0005-0000-0000-000000020000}"/>
    <cellStyle name="Option" xfId="544" xr:uid="{00000000-0005-0000-0000-000001020000}"/>
    <cellStyle name="OptionHeading" xfId="545" xr:uid="{00000000-0005-0000-0000-000002020000}"/>
    <cellStyle name="Output" xfId="546" xr:uid="{00000000-0005-0000-0000-000003020000}"/>
    <cellStyle name="Percent [0]" xfId="547" xr:uid="{00000000-0005-0000-0000-000004020000}"/>
    <cellStyle name="Percent [00]" xfId="548" xr:uid="{00000000-0005-0000-0000-000005020000}"/>
    <cellStyle name="Percent_#6 Temps &amp; Contractors" xfId="549" xr:uid="{00000000-0005-0000-0000-000006020000}"/>
    <cellStyle name="PrePop Currency (0)" xfId="550" xr:uid="{00000000-0005-0000-0000-000007020000}"/>
    <cellStyle name="PrePop Currency (2)" xfId="551" xr:uid="{00000000-0005-0000-0000-000008020000}"/>
    <cellStyle name="PrePop Units (0)" xfId="552" xr:uid="{00000000-0005-0000-0000-000009020000}"/>
    <cellStyle name="PrePop Units (1)" xfId="553" xr:uid="{00000000-0005-0000-0000-00000A020000}"/>
    <cellStyle name="PrePop Units (2)" xfId="554" xr:uid="{00000000-0005-0000-0000-00000B020000}"/>
    <cellStyle name="Price" xfId="555" xr:uid="{00000000-0005-0000-0000-00000C020000}"/>
    <cellStyle name="S13" xfId="556" xr:uid="{00000000-0005-0000-0000-00000D020000}"/>
    <cellStyle name="S14" xfId="557" xr:uid="{00000000-0005-0000-0000-00000E020000}"/>
    <cellStyle name="S4" xfId="558" xr:uid="{00000000-0005-0000-0000-00000F020000}"/>
    <cellStyle name="Text Indent A" xfId="559" xr:uid="{00000000-0005-0000-0000-000010020000}"/>
    <cellStyle name="Text Indent B" xfId="560" xr:uid="{00000000-0005-0000-0000-000011020000}"/>
    <cellStyle name="Text Indent C" xfId="561" xr:uid="{00000000-0005-0000-0000-000012020000}"/>
    <cellStyle name="Title" xfId="562" xr:uid="{00000000-0005-0000-0000-000013020000}"/>
    <cellStyle name="Total" xfId="563" xr:uid="{00000000-0005-0000-0000-000014020000}"/>
    <cellStyle name="Unit" xfId="564" xr:uid="{00000000-0005-0000-0000-000015020000}"/>
    <cellStyle name="Vertical" xfId="565" xr:uid="{00000000-0005-0000-0000-000016020000}"/>
    <cellStyle name="Warning Text" xfId="566" xr:uid="{00000000-0005-0000-0000-000017020000}"/>
    <cellStyle name="Виталий" xfId="567" xr:uid="{00000000-0005-0000-0000-000018020000}"/>
    <cellStyle name="Денежный [0] 2" xfId="568" xr:uid="{00000000-0005-0000-0000-000019020000}"/>
    <cellStyle name="Обычный" xfId="0" builtinId="0"/>
    <cellStyle name="Обычный 10" xfId="66" xr:uid="{00000000-0005-0000-0000-00001B020000}"/>
    <cellStyle name="Обычный 10 2" xfId="37" xr:uid="{00000000-0005-0000-0000-00001C020000}"/>
    <cellStyle name="Обычный 10 3" xfId="676" xr:uid="{00000000-0005-0000-0000-00001D020000}"/>
    <cellStyle name="Обычный 11" xfId="569" xr:uid="{00000000-0005-0000-0000-00001E020000}"/>
    <cellStyle name="Обычный 12" xfId="570" xr:uid="{00000000-0005-0000-0000-00001F020000}"/>
    <cellStyle name="Обычный 12 2" xfId="38" xr:uid="{00000000-0005-0000-0000-000020020000}"/>
    <cellStyle name="Обычный 12 3" xfId="39" xr:uid="{00000000-0005-0000-0000-000021020000}"/>
    <cellStyle name="Обычный 13" xfId="571" xr:uid="{00000000-0005-0000-0000-000022020000}"/>
    <cellStyle name="Обычный 14" xfId="572" xr:uid="{00000000-0005-0000-0000-000023020000}"/>
    <cellStyle name="Обычный 15" xfId="573" xr:uid="{00000000-0005-0000-0000-000024020000}"/>
    <cellStyle name="Обычный 16" xfId="574" xr:uid="{00000000-0005-0000-0000-000025020000}"/>
    <cellStyle name="Обычный 17" xfId="575" xr:uid="{00000000-0005-0000-0000-000026020000}"/>
    <cellStyle name="Обычный 18" xfId="576" xr:uid="{00000000-0005-0000-0000-000027020000}"/>
    <cellStyle name="Обычный 19" xfId="577" xr:uid="{00000000-0005-0000-0000-000028020000}"/>
    <cellStyle name="Обычный 2" xfId="40" xr:uid="{00000000-0005-0000-0000-000029020000}"/>
    <cellStyle name="Обычный 2 2" xfId="41" xr:uid="{00000000-0005-0000-0000-00002A020000}"/>
    <cellStyle name="Обычный 2 2 2" xfId="64" xr:uid="{00000000-0005-0000-0000-00002B020000}"/>
    <cellStyle name="Обычный 2 2 2 2" xfId="669" xr:uid="{00000000-0005-0000-0000-00002C020000}"/>
    <cellStyle name="Обычный 2 2 3" xfId="70" xr:uid="{00000000-0005-0000-0000-00002D020000}"/>
    <cellStyle name="Обычный 2 3" xfId="42" xr:uid="{00000000-0005-0000-0000-00002E020000}"/>
    <cellStyle name="Обычный 2 3 2" xfId="664" xr:uid="{00000000-0005-0000-0000-00002F020000}"/>
    <cellStyle name="Обычный 2 4" xfId="43" xr:uid="{00000000-0005-0000-0000-000030020000}"/>
    <cellStyle name="Обычный 2 5" xfId="67" xr:uid="{00000000-0005-0000-0000-000031020000}"/>
    <cellStyle name="Обычный 2 6" xfId="687" xr:uid="{00000000-0005-0000-0000-000032020000}"/>
    <cellStyle name="Обычный 2_010 по напавлениям" xfId="68" xr:uid="{00000000-0005-0000-0000-000033020000}"/>
    <cellStyle name="Обычный 20" xfId="578" xr:uid="{00000000-0005-0000-0000-000034020000}"/>
    <cellStyle name="Обычный 21" xfId="579" xr:uid="{00000000-0005-0000-0000-000035020000}"/>
    <cellStyle name="Обычный 22" xfId="44" xr:uid="{00000000-0005-0000-0000-000036020000}"/>
    <cellStyle name="Обычный 23" xfId="580" xr:uid="{00000000-0005-0000-0000-000037020000}"/>
    <cellStyle name="Обычный 24" xfId="45" xr:uid="{00000000-0005-0000-0000-000038020000}"/>
    <cellStyle name="Обычный 25" xfId="581" xr:uid="{00000000-0005-0000-0000-000039020000}"/>
    <cellStyle name="Обычный 256" xfId="46" xr:uid="{00000000-0005-0000-0000-00003A020000}"/>
    <cellStyle name="Обычный 26" xfId="582" xr:uid="{00000000-0005-0000-0000-00003B020000}"/>
    <cellStyle name="Обычный 27" xfId="583" xr:uid="{00000000-0005-0000-0000-00003C020000}"/>
    <cellStyle name="Обычный 28" xfId="584" xr:uid="{00000000-0005-0000-0000-00003D020000}"/>
    <cellStyle name="Обычный 29" xfId="585" xr:uid="{00000000-0005-0000-0000-00003E020000}"/>
    <cellStyle name="Обычный 3" xfId="47" xr:uid="{00000000-0005-0000-0000-00003F020000}"/>
    <cellStyle name="Обычный 3 2" xfId="48" xr:uid="{00000000-0005-0000-0000-000040020000}"/>
    <cellStyle name="Обычный 3 2 2" xfId="679" xr:uid="{00000000-0005-0000-0000-000041020000}"/>
    <cellStyle name="Обычный 3 3" xfId="49" xr:uid="{00000000-0005-0000-0000-000042020000}"/>
    <cellStyle name="Обычный 30" xfId="586" xr:uid="{00000000-0005-0000-0000-000043020000}"/>
    <cellStyle name="Обычный 31" xfId="587" xr:uid="{00000000-0005-0000-0000-000044020000}"/>
    <cellStyle name="Обычный 32" xfId="662" xr:uid="{00000000-0005-0000-0000-000045020000}"/>
    <cellStyle name="Обычный 33" xfId="588" xr:uid="{00000000-0005-0000-0000-000046020000}"/>
    <cellStyle name="Обычный 34" xfId="667" xr:uid="{00000000-0005-0000-0000-000047020000}"/>
    <cellStyle name="Обычный 34 2" xfId="675" xr:uid="{00000000-0005-0000-0000-000048020000}"/>
    <cellStyle name="Обычный 35" xfId="671" xr:uid="{00000000-0005-0000-0000-000049020000}"/>
    <cellStyle name="Обычный 35 2" xfId="680" xr:uid="{00000000-0005-0000-0000-00004A020000}"/>
    <cellStyle name="Обычный 36" xfId="673" xr:uid="{00000000-0005-0000-0000-00004B020000}"/>
    <cellStyle name="Обычный 37" xfId="681" xr:uid="{00000000-0005-0000-0000-00004C020000}"/>
    <cellStyle name="Обычный 38" xfId="689" xr:uid="{00000000-0005-0000-0000-00004D020000}"/>
    <cellStyle name="Обычный 39" xfId="693" xr:uid="{00000000-0005-0000-0000-00004E020000}"/>
    <cellStyle name="Обычный 4" xfId="50" xr:uid="{00000000-0005-0000-0000-00004F020000}"/>
    <cellStyle name="Обычный 4 2" xfId="677" xr:uid="{00000000-0005-0000-0000-000050020000}"/>
    <cellStyle name="Обычный 40" xfId="696" xr:uid="{00000000-0005-0000-0000-000051020000}"/>
    <cellStyle name="Обычный 5" xfId="63" xr:uid="{00000000-0005-0000-0000-000052020000}"/>
    <cellStyle name="Обычный 5 2" xfId="690" xr:uid="{00000000-0005-0000-0000-000053020000}"/>
    <cellStyle name="Обычный 6" xfId="65" xr:uid="{00000000-0005-0000-0000-000054020000}"/>
    <cellStyle name="Обычный 7" xfId="51" xr:uid="{00000000-0005-0000-0000-000055020000}"/>
    <cellStyle name="Обычный 8" xfId="52" xr:uid="{00000000-0005-0000-0000-000056020000}"/>
    <cellStyle name="Обычный 9" xfId="53" xr:uid="{00000000-0005-0000-0000-000057020000}"/>
    <cellStyle name="Обычный_Прилож. к форме №2 2" xfId="670" xr:uid="{00000000-0005-0000-0000-000058020000}"/>
    <cellStyle name="Примечание 2" xfId="54" xr:uid="{00000000-0005-0000-0000-000059020000}"/>
    <cellStyle name="Примечание 3" xfId="55" xr:uid="{00000000-0005-0000-0000-00005A020000}"/>
    <cellStyle name="Примечание 4" xfId="56" xr:uid="{00000000-0005-0000-0000-00005B020000}"/>
    <cellStyle name="Процентный" xfId="57" builtinId="5"/>
    <cellStyle name="Процентный 2" xfId="589" xr:uid="{00000000-0005-0000-0000-00005D020000}"/>
    <cellStyle name="Процентный 2 2" xfId="688" xr:uid="{00000000-0005-0000-0000-00005E020000}"/>
    <cellStyle name="Стиль 1" xfId="590" xr:uid="{00000000-0005-0000-0000-00005F020000}"/>
    <cellStyle name="Стиль 1 2" xfId="591" xr:uid="{00000000-0005-0000-0000-000060020000}"/>
    <cellStyle name="Стиль 1 21" xfId="69" xr:uid="{00000000-0005-0000-0000-000061020000}"/>
    <cellStyle name="Тысячи [0]_96111" xfId="592" xr:uid="{00000000-0005-0000-0000-000062020000}"/>
    <cellStyle name="Тысячи_96111" xfId="593" xr:uid="{00000000-0005-0000-0000-000063020000}"/>
    <cellStyle name="Үђғһ‹һ‚һљ1" xfId="594" xr:uid="{00000000-0005-0000-0000-000064020000}"/>
    <cellStyle name="Үђғһ‹һ‚һљ1 10" xfId="595" xr:uid="{00000000-0005-0000-0000-000065020000}"/>
    <cellStyle name="Үђғһ‹һ‚һљ1 11" xfId="596" xr:uid="{00000000-0005-0000-0000-000066020000}"/>
    <cellStyle name="Үђғһ‹һ‚һљ1 12" xfId="597" xr:uid="{00000000-0005-0000-0000-000067020000}"/>
    <cellStyle name="Үђғһ‹һ‚һљ1 13" xfId="598" xr:uid="{00000000-0005-0000-0000-000068020000}"/>
    <cellStyle name="Үђғһ‹һ‚һљ1 14" xfId="599" xr:uid="{00000000-0005-0000-0000-000069020000}"/>
    <cellStyle name="Үђғһ‹һ‚һљ1 15" xfId="600" xr:uid="{00000000-0005-0000-0000-00006A020000}"/>
    <cellStyle name="Үђғһ‹һ‚һљ1 2" xfId="601" xr:uid="{00000000-0005-0000-0000-00006B020000}"/>
    <cellStyle name="Үђғһ‹һ‚һљ1 3" xfId="602" xr:uid="{00000000-0005-0000-0000-00006C020000}"/>
    <cellStyle name="Үђғһ‹һ‚һљ1 4" xfId="603" xr:uid="{00000000-0005-0000-0000-00006D020000}"/>
    <cellStyle name="Үђғһ‹һ‚һљ1 5" xfId="604" xr:uid="{00000000-0005-0000-0000-00006E020000}"/>
    <cellStyle name="Үђғһ‹һ‚һљ1 6" xfId="605" xr:uid="{00000000-0005-0000-0000-00006F020000}"/>
    <cellStyle name="Үђғһ‹һ‚һљ1 7" xfId="606" xr:uid="{00000000-0005-0000-0000-000070020000}"/>
    <cellStyle name="Үђғһ‹һ‚һљ1 8" xfId="607" xr:uid="{00000000-0005-0000-0000-000071020000}"/>
    <cellStyle name="Үђғһ‹һ‚һљ1 9" xfId="608" xr:uid="{00000000-0005-0000-0000-000072020000}"/>
    <cellStyle name="Үђғһ‹һ‚һљ2" xfId="609" xr:uid="{00000000-0005-0000-0000-000073020000}"/>
    <cellStyle name="Үђғһ‹һ‚һљ2 10" xfId="610" xr:uid="{00000000-0005-0000-0000-000074020000}"/>
    <cellStyle name="Үђғһ‹һ‚һљ2 11" xfId="611" xr:uid="{00000000-0005-0000-0000-000075020000}"/>
    <cellStyle name="Үђғһ‹һ‚һљ2 12" xfId="612" xr:uid="{00000000-0005-0000-0000-000076020000}"/>
    <cellStyle name="Үђғһ‹һ‚һљ2 13" xfId="613" xr:uid="{00000000-0005-0000-0000-000077020000}"/>
    <cellStyle name="Үђғһ‹һ‚һљ2 14" xfId="614" xr:uid="{00000000-0005-0000-0000-000078020000}"/>
    <cellStyle name="Үђғһ‹һ‚һљ2 15" xfId="615" xr:uid="{00000000-0005-0000-0000-000079020000}"/>
    <cellStyle name="Үђғһ‹һ‚һљ2 2" xfId="616" xr:uid="{00000000-0005-0000-0000-00007A020000}"/>
    <cellStyle name="Үђғһ‹һ‚һљ2 3" xfId="617" xr:uid="{00000000-0005-0000-0000-00007B020000}"/>
    <cellStyle name="Үђғһ‹һ‚һљ2 4" xfId="618" xr:uid="{00000000-0005-0000-0000-00007C020000}"/>
    <cellStyle name="Үђғһ‹һ‚һљ2 5" xfId="619" xr:uid="{00000000-0005-0000-0000-00007D020000}"/>
    <cellStyle name="Үђғһ‹һ‚һљ2 6" xfId="620" xr:uid="{00000000-0005-0000-0000-00007E020000}"/>
    <cellStyle name="Үђғһ‹һ‚һљ2 7" xfId="621" xr:uid="{00000000-0005-0000-0000-00007F020000}"/>
    <cellStyle name="Үђғһ‹һ‚һљ2 8" xfId="622" xr:uid="{00000000-0005-0000-0000-000080020000}"/>
    <cellStyle name="Үђғһ‹һ‚һљ2 9" xfId="623" xr:uid="{00000000-0005-0000-0000-000081020000}"/>
    <cellStyle name="Финансовый" xfId="58" builtinId="3"/>
    <cellStyle name="Финансовый 10" xfId="624" xr:uid="{00000000-0005-0000-0000-000083020000}"/>
    <cellStyle name="Финансовый 2" xfId="59" xr:uid="{00000000-0005-0000-0000-000084020000}"/>
    <cellStyle name="Финансовый 2 2" xfId="625" xr:uid="{00000000-0005-0000-0000-000085020000}"/>
    <cellStyle name="Финансовый 2 3" xfId="626" xr:uid="{00000000-0005-0000-0000-000086020000}"/>
    <cellStyle name="Финансовый 2 4" xfId="678" xr:uid="{00000000-0005-0000-0000-000087020000}"/>
    <cellStyle name="Финансовый 2 5" xfId="691" xr:uid="{00000000-0005-0000-0000-000088020000}"/>
    <cellStyle name="Финансовый 3" xfId="60" xr:uid="{00000000-0005-0000-0000-000089020000}"/>
    <cellStyle name="Финансовый 3 2" xfId="627" xr:uid="{00000000-0005-0000-0000-00008A020000}"/>
    <cellStyle name="Финансовый 3 2 2" xfId="685" xr:uid="{00000000-0005-0000-0000-00008B020000}"/>
    <cellStyle name="Финансовый 3 3" xfId="628" xr:uid="{00000000-0005-0000-0000-00008C020000}"/>
    <cellStyle name="Финансовый 3 4" xfId="674" xr:uid="{00000000-0005-0000-0000-00008D020000}"/>
    <cellStyle name="Финансовый 3 5" xfId="683" xr:uid="{00000000-0005-0000-0000-00008E020000}"/>
    <cellStyle name="Финансовый 3 6" xfId="692" xr:uid="{00000000-0005-0000-0000-00008F020000}"/>
    <cellStyle name="Финансовый 4" xfId="61" xr:uid="{00000000-0005-0000-0000-000090020000}"/>
    <cellStyle name="Финансовый 4 2" xfId="629" xr:uid="{00000000-0005-0000-0000-000091020000}"/>
    <cellStyle name="Финансовый 5" xfId="672" xr:uid="{00000000-0005-0000-0000-000092020000}"/>
    <cellStyle name="Финансовый 5 2" xfId="62" xr:uid="{00000000-0005-0000-0000-000093020000}"/>
    <cellStyle name="Финансовый 5 2 2" xfId="663" xr:uid="{00000000-0005-0000-0000-000094020000}"/>
    <cellStyle name="Финансовый 5 2 3" xfId="682" xr:uid="{00000000-0005-0000-0000-000095020000}"/>
    <cellStyle name="Финансовый 5 2 4" xfId="686" xr:uid="{00000000-0005-0000-0000-000096020000}"/>
    <cellStyle name="Финансовый 6" xfId="630" xr:uid="{00000000-0005-0000-0000-000097020000}"/>
    <cellStyle name="Финансовый 6 2" xfId="631" xr:uid="{00000000-0005-0000-0000-000098020000}"/>
    <cellStyle name="Финансовый 6 4" xfId="697" xr:uid="{00000000-0005-0000-0000-000099020000}"/>
    <cellStyle name="Финансовый 7" xfId="694" xr:uid="{00000000-0005-0000-0000-00009A020000}"/>
    <cellStyle name="Финансовый 8" xfId="695" xr:uid="{00000000-0005-0000-0000-00009B020000}"/>
    <cellStyle name="Џђһ–…қ’қ›ү" xfId="647" xr:uid="{00000000-0005-0000-0000-0000AB020000}"/>
    <cellStyle name="Џђһ–…қ’қ›ү 10" xfId="648" xr:uid="{00000000-0005-0000-0000-0000AC020000}"/>
    <cellStyle name="Џђһ–…қ’қ›ү 11" xfId="649" xr:uid="{00000000-0005-0000-0000-0000AD020000}"/>
    <cellStyle name="Џђһ–…қ’қ›ү 12" xfId="650" xr:uid="{00000000-0005-0000-0000-0000AE020000}"/>
    <cellStyle name="Џђһ–…қ’қ›ү 13" xfId="651" xr:uid="{00000000-0005-0000-0000-0000AF020000}"/>
    <cellStyle name="Џђһ–…қ’қ›ү 14" xfId="652" xr:uid="{00000000-0005-0000-0000-0000B0020000}"/>
    <cellStyle name="Џђһ–…қ’қ›ү 15" xfId="653" xr:uid="{00000000-0005-0000-0000-0000B1020000}"/>
    <cellStyle name="Џђһ–…қ’қ›ү 2" xfId="654" xr:uid="{00000000-0005-0000-0000-0000B2020000}"/>
    <cellStyle name="Џђһ–…қ’қ›ү 3" xfId="655" xr:uid="{00000000-0005-0000-0000-0000B3020000}"/>
    <cellStyle name="Џђһ–…қ’қ›ү 4" xfId="656" xr:uid="{00000000-0005-0000-0000-0000B4020000}"/>
    <cellStyle name="Џђһ–…қ’қ›ү 5" xfId="657" xr:uid="{00000000-0005-0000-0000-0000B5020000}"/>
    <cellStyle name="Џђһ–…қ’қ›ү 6" xfId="658" xr:uid="{00000000-0005-0000-0000-0000B6020000}"/>
    <cellStyle name="Џђһ–…қ’қ›ү 7" xfId="659" xr:uid="{00000000-0005-0000-0000-0000B7020000}"/>
    <cellStyle name="Џђһ–…қ’қ›ү 8" xfId="660" xr:uid="{00000000-0005-0000-0000-0000B8020000}"/>
    <cellStyle name="Џђһ–…қ’қ›ү 9" xfId="661" xr:uid="{00000000-0005-0000-0000-0000B9020000}"/>
    <cellStyle name="Џђћ–…ќ’ќ›‰" xfId="632" xr:uid="{00000000-0005-0000-0000-00009C020000}"/>
    <cellStyle name="Џђћ–…ќ’ќ›‰ 10" xfId="633" xr:uid="{00000000-0005-0000-0000-00009D020000}"/>
    <cellStyle name="Џђћ–…ќ’ќ›‰ 11" xfId="634" xr:uid="{00000000-0005-0000-0000-00009E020000}"/>
    <cellStyle name="Џђћ–…ќ’ќ›‰ 12" xfId="635" xr:uid="{00000000-0005-0000-0000-00009F020000}"/>
    <cellStyle name="Џђћ–…ќ’ќ›‰ 13" xfId="636" xr:uid="{00000000-0005-0000-0000-0000A0020000}"/>
    <cellStyle name="Џђћ–…ќ’ќ›‰ 14" xfId="637" xr:uid="{00000000-0005-0000-0000-0000A1020000}"/>
    <cellStyle name="Џђћ–…ќ’ќ›‰ 15" xfId="638" xr:uid="{00000000-0005-0000-0000-0000A2020000}"/>
    <cellStyle name="Џђћ–…ќ’ќ›‰ 2" xfId="639" xr:uid="{00000000-0005-0000-0000-0000A3020000}"/>
    <cellStyle name="Џђћ–…ќ’ќ›‰ 3" xfId="640" xr:uid="{00000000-0005-0000-0000-0000A4020000}"/>
    <cellStyle name="Џђћ–…ќ’ќ›‰ 4" xfId="641" xr:uid="{00000000-0005-0000-0000-0000A5020000}"/>
    <cellStyle name="Џђћ–…ќ’ќ›‰ 5" xfId="642" xr:uid="{00000000-0005-0000-0000-0000A6020000}"/>
    <cellStyle name="Џђћ–…ќ’ќ›‰ 6" xfId="643" xr:uid="{00000000-0005-0000-0000-0000A7020000}"/>
    <cellStyle name="Џђћ–…ќ’ќ›‰ 7" xfId="644" xr:uid="{00000000-0005-0000-0000-0000A8020000}"/>
    <cellStyle name="Џђћ–…ќ’ќ›‰ 8" xfId="645" xr:uid="{00000000-0005-0000-0000-0000A9020000}"/>
    <cellStyle name="Џђћ–…ќ’ќ›‰ 9" xfId="646" xr:uid="{00000000-0005-0000-0000-0000A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0</xdr:row>
      <xdr:rowOff>97632</xdr:rowOff>
    </xdr:from>
    <xdr:to>
      <xdr:col>1</xdr:col>
      <xdr:colOff>1809750</xdr:colOff>
      <xdr:row>2</xdr:row>
      <xdr:rowOff>809625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14288" y="97632"/>
          <a:ext cx="2509837" cy="9977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3550285</xdr:colOff>
      <xdr:row>1</xdr:row>
      <xdr:rowOff>128905</xdr:rowOff>
    </xdr:from>
    <xdr:to>
      <xdr:col>1</xdr:col>
      <xdr:colOff>5252310</xdr:colOff>
      <xdr:row>2</xdr:row>
      <xdr:rowOff>52794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578735" y="271780"/>
          <a:ext cx="6575" cy="66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>
              <a:solidFill>
                <a:sysClr val="windowText" lastClr="000000"/>
              </a:solidFill>
            </a:rPr>
            <a:t>Доходы</a:t>
          </a:r>
          <a:r>
            <a:rPr lang="ru-RU" sz="1200" baseline="0">
              <a:solidFill>
                <a:sysClr val="windowText" lastClr="000000"/>
              </a:solidFill>
            </a:rPr>
            <a:t> схем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775335</xdr:colOff>
      <xdr:row>2</xdr:row>
      <xdr:rowOff>1639570</xdr:rowOff>
    </xdr:from>
    <xdr:to>
      <xdr:col>1</xdr:col>
      <xdr:colOff>1373284</xdr:colOff>
      <xdr:row>2</xdr:row>
      <xdr:rowOff>2223306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18185" y="1144270"/>
          <a:ext cx="1369474" cy="27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95250</xdr:colOff>
      <xdr:row>2</xdr:row>
      <xdr:rowOff>333374</xdr:rowOff>
    </xdr:from>
    <xdr:to>
      <xdr:col>1</xdr:col>
      <xdr:colOff>782003</xdr:colOff>
      <xdr:row>2</xdr:row>
      <xdr:rowOff>800098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5250" y="619124"/>
          <a:ext cx="1401128" cy="4667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11907</xdr:colOff>
      <xdr:row>0</xdr:row>
      <xdr:rowOff>33337</xdr:rowOff>
    </xdr:from>
    <xdr:to>
      <xdr:col>1</xdr:col>
      <xdr:colOff>1851184</xdr:colOff>
      <xdr:row>2</xdr:row>
      <xdr:rowOff>214311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26282" y="33337"/>
          <a:ext cx="1839277" cy="4667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Доходы источников</a:t>
          </a:r>
        </a:p>
        <a:p>
          <a:pPr algn="l"/>
          <a:r>
            <a:rPr lang="ru-RU" sz="1200" baseline="0">
              <a:solidFill>
                <a:sysClr val="windowText" lastClr="000000"/>
              </a:solidFill>
            </a:rPr>
            <a:t>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49530</xdr:rowOff>
    </xdr:from>
    <xdr:to>
      <xdr:col>2</xdr:col>
      <xdr:colOff>714</xdr:colOff>
      <xdr:row>3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76200" y="49530"/>
          <a:ext cx="1953339" cy="1179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3208972</xdr:colOff>
      <xdr:row>1</xdr:row>
      <xdr:rowOff>63500</xdr:rowOff>
    </xdr:from>
    <xdr:to>
      <xdr:col>1</xdr:col>
      <xdr:colOff>5220844</xdr:colOff>
      <xdr:row>1</xdr:row>
      <xdr:rowOff>476250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027872" y="196850"/>
          <a:ext cx="2097" cy="69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51435</xdr:colOff>
      <xdr:row>2</xdr:row>
      <xdr:rowOff>2431257</xdr:rowOff>
    </xdr:from>
    <xdr:to>
      <xdr:col>1</xdr:col>
      <xdr:colOff>231750</xdr:colOff>
      <xdr:row>2</xdr:row>
      <xdr:rowOff>2783108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1435" y="1231107"/>
          <a:ext cx="81849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2</xdr:row>
      <xdr:rowOff>452438</xdr:rowOff>
    </xdr:from>
    <xdr:to>
      <xdr:col>1</xdr:col>
      <xdr:colOff>805815</xdr:colOff>
      <xdr:row>2</xdr:row>
      <xdr:rowOff>794068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7625" y="714376"/>
          <a:ext cx="140112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Услуги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628651</xdr:colOff>
      <xdr:row>0</xdr:row>
      <xdr:rowOff>9527</xdr:rowOff>
    </xdr:from>
    <xdr:to>
      <xdr:col>1</xdr:col>
      <xdr:colOff>1386841</xdr:colOff>
      <xdr:row>2</xdr:row>
      <xdr:rowOff>214313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28651" y="9527"/>
          <a:ext cx="1401128" cy="4667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49530</xdr:rowOff>
    </xdr:from>
    <xdr:to>
      <xdr:col>1</xdr:col>
      <xdr:colOff>6295876</xdr:colOff>
      <xdr:row>3</xdr:row>
      <xdr:rowOff>7650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38100" y="49530"/>
          <a:ext cx="2323951" cy="15297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3703320</xdr:colOff>
      <xdr:row>0</xdr:row>
      <xdr:rowOff>582930</xdr:rowOff>
    </xdr:from>
    <xdr:to>
      <xdr:col>1</xdr:col>
      <xdr:colOff>5671091</xdr:colOff>
      <xdr:row>1</xdr:row>
      <xdr:rowOff>202228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360295" y="144780"/>
          <a:ext cx="5621" cy="1431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438150</xdr:colOff>
      <xdr:row>2</xdr:row>
      <xdr:rowOff>1638300</xdr:rowOff>
    </xdr:from>
    <xdr:to>
      <xdr:col>1</xdr:col>
      <xdr:colOff>432503</xdr:colOff>
      <xdr:row>2</xdr:row>
      <xdr:rowOff>2015744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38150" y="1571625"/>
          <a:ext cx="480128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85725</xdr:colOff>
      <xdr:row>2</xdr:row>
      <xdr:rowOff>571500</xdr:rowOff>
    </xdr:from>
    <xdr:to>
      <xdr:col>1</xdr:col>
      <xdr:colOff>1001078</xdr:colOff>
      <xdr:row>2</xdr:row>
      <xdr:rowOff>913130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5725" y="857250"/>
          <a:ext cx="140112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428625</xdr:colOff>
      <xdr:row>0</xdr:row>
      <xdr:rowOff>85725</xdr:rowOff>
    </xdr:from>
    <xdr:to>
      <xdr:col>1</xdr:col>
      <xdr:colOff>1829753</xdr:colOff>
      <xdr:row>2</xdr:row>
      <xdr:rowOff>266699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914400" y="85725"/>
          <a:ext cx="1401128" cy="4667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Источники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</xdr:rowOff>
    </xdr:from>
    <xdr:to>
      <xdr:col>2</xdr:col>
      <xdr:colOff>0</xdr:colOff>
      <xdr:row>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38100" y="11430"/>
          <a:ext cx="3543300" cy="17030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1</xdr:row>
      <xdr:rowOff>1878330</xdr:rowOff>
    </xdr:from>
    <xdr:to>
      <xdr:col>1</xdr:col>
      <xdr:colOff>1187495</xdr:colOff>
      <xdr:row>1</xdr:row>
      <xdr:rowOff>2324167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27660" y="1716405"/>
          <a:ext cx="136466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1373028</xdr:colOff>
      <xdr:row>1</xdr:row>
      <xdr:rowOff>183356</xdr:rowOff>
    </xdr:from>
    <xdr:to>
      <xdr:col>1</xdr:col>
      <xdr:colOff>2774156</xdr:colOff>
      <xdr:row>1</xdr:row>
      <xdr:rowOff>524986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825466" y="326231"/>
          <a:ext cx="140112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142874</xdr:colOff>
      <xdr:row>1</xdr:row>
      <xdr:rowOff>835818</xdr:rowOff>
    </xdr:from>
    <xdr:to>
      <xdr:col>1</xdr:col>
      <xdr:colOff>1700212</xdr:colOff>
      <xdr:row>1</xdr:row>
      <xdr:rowOff>1177448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95312" y="978693"/>
          <a:ext cx="1557338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Услуги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31750</xdr:colOff>
      <xdr:row>3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38100" y="38100"/>
          <a:ext cx="7756525" cy="3136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3550285</xdr:colOff>
      <xdr:row>1</xdr:row>
      <xdr:rowOff>128905</xdr:rowOff>
    </xdr:from>
    <xdr:to>
      <xdr:col>1</xdr:col>
      <xdr:colOff>5252310</xdr:colOff>
      <xdr:row>2</xdr:row>
      <xdr:rowOff>52794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4931410" y="367030"/>
          <a:ext cx="1702025" cy="19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>
              <a:solidFill>
                <a:sysClr val="windowText" lastClr="000000"/>
              </a:solidFill>
            </a:rPr>
            <a:t>Доходы</a:t>
          </a:r>
          <a:r>
            <a:rPr lang="ru-RU" sz="1200" baseline="0">
              <a:solidFill>
                <a:sysClr val="windowText" lastClr="000000"/>
              </a:solidFill>
            </a:rPr>
            <a:t> схем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775335</xdr:colOff>
      <xdr:row>2</xdr:row>
      <xdr:rowOff>1639570</xdr:rowOff>
    </xdr:from>
    <xdr:to>
      <xdr:col>1</xdr:col>
      <xdr:colOff>1373284</xdr:colOff>
      <xdr:row>2</xdr:row>
      <xdr:rowOff>2223306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75335" y="2147570"/>
          <a:ext cx="1979074" cy="5837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49530</xdr:rowOff>
    </xdr:from>
    <xdr:to>
      <xdr:col>1</xdr:col>
      <xdr:colOff>6295876</xdr:colOff>
      <xdr:row>3</xdr:row>
      <xdr:rowOff>7650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38100" y="57150"/>
          <a:ext cx="7867650" cy="3448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3703320</xdr:colOff>
      <xdr:row>0</xdr:row>
      <xdr:rowOff>582930</xdr:rowOff>
    </xdr:from>
    <xdr:to>
      <xdr:col>1</xdr:col>
      <xdr:colOff>5671091</xdr:colOff>
      <xdr:row>1</xdr:row>
      <xdr:rowOff>202228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5276850" y="590550"/>
          <a:ext cx="19812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438150</xdr:colOff>
      <xdr:row>2</xdr:row>
      <xdr:rowOff>1638300</xdr:rowOff>
    </xdr:from>
    <xdr:to>
      <xdr:col>1</xdr:col>
      <xdr:colOff>432503</xdr:colOff>
      <xdr:row>2</xdr:row>
      <xdr:rowOff>2015744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438150" y="2762250"/>
          <a:ext cx="16002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/GOOGLE%20DRIVE%20SYNC/Work/&#1052;&#1047;/2.%20&#1053;&#1057;&#1047;/2016/2014-T16-KA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\Admin\Desktop\&#1082;&#1086;&#1084;&#1091;&#1096;&#1085;&#1099;&#1077;%20&#1076;&#1072;&#1085;&#1085;&#1099;&#1077;%20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liminary estimates"/>
      <sheetName val="HCxHF"/>
      <sheetName val="HCxHP"/>
      <sheetName val="HPxHF"/>
      <sheetName val="HFxFS"/>
      <sheetName val="HPxFP"/>
      <sheetName val="HKxHP"/>
      <sheetName val="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мола"/>
      <sheetName val="актобе"/>
      <sheetName val="алм обл"/>
      <sheetName val="атыр"/>
      <sheetName val="вко"/>
      <sheetName val="алм"/>
      <sheetName val="аст"/>
      <sheetName val="жамбыл"/>
      <sheetName val="зко"/>
      <sheetName val="караганда"/>
      <sheetName val="кост"/>
      <sheetName val="кзо"/>
      <sheetName val="манг"/>
      <sheetName val="павл"/>
      <sheetName val="ско"/>
      <sheetName val="юко"/>
      <sheetName val="всего лзинг"/>
      <sheetName val="всего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>
            <v>1398796.3</v>
          </cell>
        </row>
      </sheetData>
      <sheetData sheetId="17"/>
      <sheetData sheetId="1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Ищанова Айганым Бахытжановна" refreshedDate="43347.46771365741" createdVersion="4" refreshedVersion="4" minRefreshableVersion="3" recordCount="229" xr:uid="{00000000-000A-0000-FFFF-FFFF00000000}">
  <cacheSource type="worksheet">
    <worksheetSource ref="F1:H230" sheet="ГБ 2017"/>
  </cacheSource>
  <cacheFields count="4">
    <cacheField name="Название" numFmtId="0">
      <sharedItems count="109" longText="1">
        <s v="Здравоохранение"/>
        <s v="Больницы широкого профиля"/>
        <s v="Министерство обороны Республики Казахстан"/>
        <s v="Медицинское обеспечение Вооруженных Сил"/>
        <s v="Управление здравоохранения области"/>
        <s v="Оказание стационарной и стационарозамещающей медицинской помощи субъектами здравоохранения по направлению специалистов первичной медико-санитарной помощи и медицинских организаций, за исключением оказываемой за счет средств республиканского бюджета"/>
        <s v="За счет трансфертов из республиканского бюджета"/>
        <s v="За счет средств местного бюджета"/>
        <s v="Управление здравоохранения города республиканского значения, столицы"/>
        <s v=" "/>
        <s v="Министерство внутренних дел Республики Казахстан"/>
        <s v="Проведение мероприятий в рамках реализации Государственной программы развития здравоохранения Республики Казахстан «Саламатты Қазақстан» на 2011-2015 годы"/>
        <s v="Министерство образования и науки Республики Казахстан"/>
        <s v="Оздоровление, реабилитация и организация отдыха детей"/>
        <s v="Министерство здравоохранения Республики Казахстан"/>
        <s v="Обеспечение населения медицинской помощью в рамках Единой национальной системы здравоохранения"/>
        <s v="Оказание специализированной медицинской помощи"/>
        <s v="Оказание высокоспециализированной медицинской помощи"/>
        <s v="Оказание медицинской помощи онкологическим больным"/>
        <s v="Возмещение лизинговых платежей по медицинской технике, приобретенной на условиях финансового лизинга"/>
        <s v="Оказание медицинской помощи населению субъектами здравоохранения районного значения и села и амбулаторно-поликлинической помощи"/>
        <s v="Обеспечение населения медицинской помощью, за исключением направлений, финансируемых в рамках Единой национальной системы здравоохранения, и развитие инфраструктуры"/>
        <s v="Оказание специализированной медицинской помощи, за исключением направлений, финансируемых в рамках Единой национальной системы здравоохранения"/>
        <s v="Оказание высокоспециализированной медицинской помощи, за исключением направлений, финансируемых в рамках Единой национальной системы здравоохранения"/>
        <s v="Оказание медицинской помощи в форме санитарной авиации"/>
        <s v="Оказание услуг по производству крови, ее компонентов и препаратов"/>
        <s v="Пропаганда здорового образа жизни"/>
        <s v="Оказание медицинской помощи с применением инновационных медицинских технологий"/>
        <s v="Хранение специального медицинского резерва"/>
        <s v="Борьба с наркоманией и наркобизнесом"/>
        <s v="Капитальные расходы государственных организаций здравоохранения на республиканском уровне"/>
        <s v="Оказание медицинской помощи в рамках обязательного социального медицинского страхования и его сопровождение"/>
        <s v="Услуги по учету и перечислению в Фонд социального медицинского страхования отчислений работодателей и взносов"/>
        <s v="Прикладные научные исследования в области санитарно-эпидемиологического благополучия населения"/>
        <s v="Реализация мероприятий в области санитарно-эпидемиологического благополучия населения"/>
        <s v="Обеспечение санитарно-эпидемиологического благополучия населения"/>
        <s v="Капитальные расходы государственных организаций здравоохранения, осуществляющих деятельность в области санитарно-эпидемиологического благополучия населения"/>
        <s v="Министерство здравоохранения и социального развития Республики Казахстан"/>
        <s v="Министерство национальной экономики Республики Казахстан"/>
        <s v="Производство крови, ее компонентов и препаратов для местных организаций здравоохранения"/>
        <s v="Услуги по охране материнства и детства"/>
        <s v="Управление строительства области"/>
        <s v="Сейсмоусиление объектов здравоохранения"/>
        <s v="Строительство и реконструкция объектов здравоохранения"/>
        <s v="Управление строительства, пассажирского транспорта и автомобильных дорог области"/>
        <s v="Управление строительства, архитектуры и градостроительства области"/>
        <s v="Управление строительства города республиканского значения, столицы"/>
        <s v="Сейсмоусиление объектов здравоохранения в городе Алматы"/>
        <s v="Управление делами Президента Республики Казахстан"/>
        <s v="Обеспечение деятельности медицинских организаций Управления Делами Президента Республики Казахстан"/>
        <s v="Санитарно-эпидемиологическое благополучие населения на республиканском уровне"/>
        <s v="Оказание медицинской помощи отдельным категориям  граждан"/>
        <s v="Техническое и информационное обеспечение медицинских организаций"/>
        <s v="Капитальные расходы медицинских организаций Управления Делами Президента Республики Казахстан"/>
        <s v="Специализированная медицинская помощь"/>
        <s v="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"/>
        <s v="Обеспечение больных туберкулезом противотуберкулезными препаратами"/>
        <s v="Обеспечение больных диабетом противодиабетическими препаратами"/>
        <s v="Обеспечение онкогематологических больных химиопрепаратами"/>
        <s v="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"/>
        <s v="Обеспечение факторами свертывания крови больных гемофилией"/>
        <s v="Централизованный закуп и хранение вакцин и других медицинских иммунобиологических препаратов для проведения иммунопрофилактики населения"/>
        <s v="Обеспечение тромболитическими препаратами больных с острым инфарктом миокарда"/>
        <s v="Поликлиники"/>
        <s v="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"/>
        <s v="Проведение скрининговых исследований в рамках гарантированного объема бесплатной медицинской помощи"/>
        <s v="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"/>
        <s v="Другие виды медицинской помощи"/>
        <s v="Оказание скорой медицинской помощи и санитарная авиация, за исключением оказываемой за счет средств республиканского бюджета"/>
        <s v="За счет трансфертов из республиканского бюджета*"/>
        <s v="За счет средств местного бюджета*"/>
        <s v="Областные базы спецмедснабжения"/>
        <s v="Базы спецмедснабжения города республиканского значения, столицы"/>
        <s v="Прочие услуги в области здравоохранения"/>
        <s v="Аппарат акима района в городе, города районного значения, поселка, села, сельского округа"/>
        <s v="Организация в экстренных случаях доставки тяжелобольных людей до ближайшей организации здравоохранения, оказывающей врачебную помощь"/>
        <s v="Услуги по лечению военнослужащих, сотрудников правоохранительных органов и членов их семей и оказанию медицинской помощи пострадавшим от чрезвычайных ситуаций"/>
        <s v="Формирование государственной политики в области здравоохранения"/>
        <s v="Обеспечение деятельности уполномоченного органа в области здравоохранения"/>
        <s v="Проведение социологических, аналитических исследований и оказание консалтинговых услуг"/>
        <s v="Обеспечение функционирования информационных систем и информационно-техническое обеспечение государственного органа"/>
        <s v="Поддержка реформирования системы здравоохранения"/>
        <s v="Капитальные расходы Министерства здравоохранения Республики Казахстан"/>
        <s v="Прикладные научные исследования в области здравоохранения"/>
        <s v="Реформирование системы здравоохранения"/>
        <s v="За счет внешних займов"/>
        <s v="За счет софинансирования внешних займов из республиканского бюджета"/>
        <s v="Целевой вклад в АОО «Назарбаев Университет»"/>
        <s v="Повышение потенциала и внедрение высокотехнологичных методов диагностики и лечения заболеваний"/>
        <s v="Социальное медицинское страхование: повышение доступности, качества, экономической эффективности и финансовой защиты"/>
        <s v="Проведение мероприятий за счет средств на представительские затраты"/>
        <s v="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"/>
        <s v="Услуги по реализации государственной политики на местном уровне в области здравоохранения"/>
        <s v="Реализация мероприятий по профилактике и борьбе со СПИД в Республике Казахстан"/>
        <s v="Проведение патологоанатомического вскрытия"/>
        <s v="Обеспечение граждан бесплатным или льготным проездом за пределы населенного пункта на лечение"/>
        <s v="Информационно-аналитические услуги в области здравоохранения"/>
        <s v="Социальная поддержка медицинских и фармацевтических работников, направленных для работы в сельскую местность"/>
        <s v="Содержание вновь вводимых объектов здравоохранения"/>
        <s v="Капитальные расходы государственных органов здравоохранения"/>
        <s v="Капитальные расходы медицинских организаций здравоохранения"/>
        <s v="Погашение кредиторской задолженности по обязательствам организаций здравоохранения за счет средств местного бюджета"/>
        <s v="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"/>
        <s v="Выполнение обязательств местных исполнительных органов по решениям судов  за счет средств резерва  местного исполнительного органа"/>
        <s v="Строительство врачебных амбулаторий и фельдшерско-акушерских пунктов, расположенных в сельских населенных пунктах в рамках Дорожной карты занятости 2020"/>
        <s v="Строительство врачебных амбулаторий и фельдшерско-акушерских пунктов, расположенных в сельских населенных пунктах в рамках Программы развития продуктивной занятости и массового предпринимательства"/>
        <s v="Капитальные расходы государственного органа"/>
        <s v=" Капитальные расходы медицинских организаций здравоохранения"/>
        <s v="Капитальный ремонт сейсмоусиляемых объектов здравоохранения в городе Алматы"/>
      </sharedItems>
    </cacheField>
    <cacheField name="Exp" numFmtId="168">
      <sharedItems containsSemiMixedTypes="0" containsString="0" containsNumber="1" minValue="0" maxValue="1128316065.2406001"/>
    </cacheField>
    <cacheField name="HC" numFmtId="0">
      <sharedItems containsBlank="1" count="16">
        <m/>
        <s v="HC 1.1"/>
        <s v="HC 7.1"/>
        <s v="HC 2.1"/>
        <s v="HC 1.3.1"/>
        <s v="HC 4.3"/>
        <s v="HC 6.1"/>
        <s v="HC 7.2"/>
        <s v="HC 6.5"/>
        <s v="HC 6.4"/>
        <s v="HC 5.1"/>
        <s v="HC 6.2"/>
        <s v="HC 6.3"/>
        <s v="HC 1.3.9"/>
        <s v="HC 0"/>
        <s v="Не входит в ССЗ"/>
      </sharedItems>
    </cacheField>
    <cacheField name="HF" numFmtId="0">
      <sharedItems containsBlank="1" count="2">
        <m/>
        <s v="HF 1.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Ищанова Айганым Бахытжановна" refreshedDate="43353.69452326389" createdVersion="4" refreshedVersion="4" minRefreshableVersion="3" recordCount="229" xr:uid="{00000000-000A-0000-FFFF-FFFF01000000}">
  <cacheSource type="worksheet">
    <worksheetSource ref="F1:I230" sheet="ГБ 2017"/>
  </cacheSource>
  <cacheFields count="4">
    <cacheField name="Название" numFmtId="0">
      <sharedItems count="109" longText="1">
        <s v="Здравоохранение"/>
        <s v="Больницы широкого профиля"/>
        <s v="Министерство обороны Республики Казахстан"/>
        <s v="Медицинское обеспечение Вооруженных Сил"/>
        <s v="Управление здравоохранения области"/>
        <s v="Оказание стационарной и стационарозамещающей медицинской помощи субъектами здравоохранения по направлению специалистов первичной медико-санитарной помощи и медицинских организаций, за исключением оказываемой за счет средств республиканского бюджета"/>
        <s v="За счет трансфертов из республиканского бюджета"/>
        <s v="За счет средств местного бюджета"/>
        <s v="Управление здравоохранения города республиканского значения, столицы"/>
        <s v=" "/>
        <s v="Министерство внутренних дел Республики Казахстан"/>
        <s v="Проведение мероприятий в рамках реализации Государственной программы развития здравоохранения Республики Казахстан «Саламатты Қазақстан» на 2011-2015 годы"/>
        <s v="Министерство образования и науки Республики Казахстан"/>
        <s v="Оздоровление, реабилитация и организация отдыха детей"/>
        <s v="Министерство здравоохранения Республики Казахстан"/>
        <s v="Обеспечение населения медицинской помощью в рамках Единой национальной системы здравоохранения"/>
        <s v="Оказание специализированной медицинской помощи"/>
        <s v="Оказание высокоспециализированной медицинской помощи"/>
        <s v="Оказание медицинской помощи онкологическим больным"/>
        <s v="Возмещение лизинговых платежей по медицинской технике, приобретенной на условиях финансового лизинга"/>
        <s v="Оказание медицинской помощи населению субъектами здравоохранения районного значения и села и амбулаторно-поликлинической помощи"/>
        <s v="Обеспечение населения медицинской помощью, за исключением направлений, финансируемых в рамках Единой национальной системы здравоохранения, и развитие инфраструктуры"/>
        <s v="Оказание специализированной медицинской помощи, за исключением направлений, финансируемых в рамках Единой национальной системы здравоохранения"/>
        <s v="Оказание высокоспециализированной медицинской помощи, за исключением направлений, финансируемых в рамках Единой национальной системы здравоохранения"/>
        <s v="Оказание медицинской помощи в форме санитарной авиации"/>
        <s v="Оказание услуг по производству крови, ее компонентов и препаратов"/>
        <s v="Пропаганда здорового образа жизни"/>
        <s v="Оказание медицинской помощи с применением инновационных медицинских технологий"/>
        <s v="Хранение специального медицинского резерва"/>
        <s v="Борьба с наркоманией и наркобизнесом"/>
        <s v="Капитальные расходы государственных организаций здравоохранения на республиканском уровне"/>
        <s v="Оказание медицинской помощи в рамках обязательного социального медицинского страхования и его сопровождение"/>
        <s v="Услуги по учету и перечислению в Фонд социального медицинского страхования отчислений работодателей и взносов"/>
        <s v="Прикладные научные исследования в области санитарно-эпидемиологического благополучия населения"/>
        <s v="Реализация мероприятий в области санитарно-эпидемиологического благополучия населения"/>
        <s v="Обеспечение санитарно-эпидемиологического благополучия населения"/>
        <s v="Капитальные расходы государственных организаций здравоохранения, осуществляющих деятельность в области санитарно-эпидемиологического благополучия населения"/>
        <s v="Министерство здравоохранения и социального развития Республики Казахстан"/>
        <s v="Министерство национальной экономики Республики Казахстан"/>
        <s v="Производство крови, ее компонентов и препаратов для местных организаций здравоохранения"/>
        <s v="Услуги по охране материнства и детства"/>
        <s v="Управление строительства области"/>
        <s v="Сейсмоусиление объектов здравоохранения"/>
        <s v="Строительство и реконструкция объектов здравоохранения"/>
        <s v="Управление строительства, пассажирского транспорта и автомобильных дорог области"/>
        <s v="Управление строительства, архитектуры и градостроительства области"/>
        <s v="Управление строительства города республиканского значения, столицы"/>
        <s v="Сейсмоусиление объектов здравоохранения в городе Алматы"/>
        <s v="Управление делами Президента Республики Казахстан"/>
        <s v="Обеспечение деятельности медицинских организаций Управления Делами Президента Республики Казахстан"/>
        <s v="Санитарно-эпидемиологическое благополучие населения на республиканском уровне"/>
        <s v="Оказание медицинской помощи отдельным категориям  граждан"/>
        <s v="Техническое и информационное обеспечение медицинских организаций"/>
        <s v="Капитальные расходы медицинских организаций Управления Делами Президента Республики Казахстан"/>
        <s v="Специализированная медицинская помощь"/>
        <s v="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"/>
        <s v="Обеспечение больных туберкулезом противотуберкулезными препаратами"/>
        <s v="Обеспечение больных диабетом противодиабетическими препаратами"/>
        <s v="Обеспечение онкогематологических больных химиопрепаратами"/>
        <s v="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"/>
        <s v="Обеспечение факторами свертывания крови больных гемофилией"/>
        <s v="Централизованный закуп и хранение вакцин и других медицинских иммунобиологических препаратов для проведения иммунопрофилактики населения"/>
        <s v="Обеспечение тромболитическими препаратами больных с острым инфарктом миокарда"/>
        <s v="Поликлиники"/>
        <s v="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"/>
        <s v="Проведение скрининговых исследований в рамках гарантированного объема бесплатной медицинской помощи"/>
        <s v="Оказание амбулаторно-поликлинических услуг и медицинских услуг субъектами сельского здравоохранения, за исключением оказываемой за счет средств республиканского бюджета, и оказание услуг Call-центрами"/>
        <s v="Другие виды медицинской помощи"/>
        <s v="Оказание скорой медицинской помощи и санитарная авиация, за исключением оказываемой за счет средств республиканского бюджета"/>
        <s v="За счет трансфертов из республиканского бюджета*"/>
        <s v="За счет средств местного бюджета*"/>
        <s v="Областные базы спецмедснабжения"/>
        <s v="Базы спецмедснабжения города республиканского значения, столицы"/>
        <s v="Прочие услуги в области здравоохранения"/>
        <s v="Аппарат акима района в городе, города районного значения, поселка, села, сельского округа"/>
        <s v="Организация в экстренных случаях доставки тяжелобольных людей до ближайшей организации здравоохранения, оказывающей врачебную помощь"/>
        <s v="Услуги по лечению военнослужащих, сотрудников правоохранительных органов и членов их семей и оказанию медицинской помощи пострадавшим от чрезвычайных ситуаций"/>
        <s v="Формирование государственной политики в области здравоохранения"/>
        <s v="Обеспечение деятельности уполномоченного органа в области здравоохранения"/>
        <s v="Проведение социологических, аналитических исследований и оказание консалтинговых услуг"/>
        <s v="Обеспечение функционирования информационных систем и информационно-техническое обеспечение государственного органа"/>
        <s v="Поддержка реформирования системы здравоохранения"/>
        <s v="Капитальные расходы Министерства здравоохранения Республики Казахстан"/>
        <s v="Прикладные научные исследования в области здравоохранения"/>
        <s v="Реформирование системы здравоохранения"/>
        <s v="За счет внешних займов"/>
        <s v="За счет софинансирования внешних займов из республиканского бюджета"/>
        <s v="Целевой вклад в АОО «Назарбаев Университет»"/>
        <s v="Повышение потенциала и внедрение высокотехнологичных методов диагностики и лечения заболеваний"/>
        <s v="Социальное медицинское страхование: повышение доступности, качества, экономической эффективности и финансовой защиты"/>
        <s v="Проведение мероприятий за счет средств на представительские затраты"/>
        <s v="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"/>
        <s v="Услуги по реализации государственной политики на местном уровне в области здравоохранения"/>
        <s v="Реализация мероприятий по профилактике и борьбе со СПИД в Республике Казахстан"/>
        <s v="Проведение патологоанатомического вскрытия"/>
        <s v="Обеспечение граждан бесплатным или льготным проездом за пределы населенного пункта на лечение"/>
        <s v="Информационно-аналитические услуги в области здравоохранения"/>
        <s v="Социальная поддержка медицинских и фармацевтических работников, направленных для работы в сельскую местность"/>
        <s v="Содержание вновь вводимых объектов здравоохранения"/>
        <s v="Капитальные расходы государственных органов здравоохранения"/>
        <s v="Капитальные расходы медицинских организаций здравоохранения"/>
        <s v="Погашение кредиторской задолженности по обязательствам организаций здравоохранения за счет средств местного бюджета"/>
        <s v="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"/>
        <s v="Выполнение обязательств местных исполнительных органов по решениям судов  за счет средств резерва  местного исполнительного органа"/>
        <s v="Строительство врачебных амбулаторий и фельдшерско-акушерских пунктов, расположенных в сельских населенных пунктах в рамках Дорожной карты занятости 2020"/>
        <s v="Строительство врачебных амбулаторий и фельдшерско-акушерских пунктов, расположенных в сельских населенных пунктах в рамках Программы развития продуктивной занятости и массового предпринимательства"/>
        <s v="Капитальные расходы государственного органа"/>
        <s v=" Капитальные расходы медицинских организаций здравоохранения"/>
        <s v="Капитальный ремонт сейсмоусиляемых объектов здравоохранения в городе Алматы"/>
      </sharedItems>
    </cacheField>
    <cacheField name="Exp" numFmtId="168">
      <sharedItems containsSemiMixedTypes="0" containsString="0" containsNumber="1" minValue="0" maxValue="1128316065.2406001"/>
    </cacheField>
    <cacheField name="HF" numFmtId="0">
      <sharedItems containsBlank="1" count="2">
        <m/>
        <s v="HF 1.1"/>
      </sharedItems>
    </cacheField>
    <cacheField name="HP" numFmtId="0">
      <sharedItems containsBlank="1" count="10">
        <m/>
        <s v="HP 1.1"/>
        <s v="HP 7.1"/>
        <s v="HP 1.3"/>
        <s v="HP 4.1"/>
        <s v="HP 6"/>
        <s v="HP 7.2"/>
        <s v="HP 5.1"/>
        <s v="HP 3.4"/>
        <s v="HP 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">
  <r>
    <x v="0"/>
    <n v="1128316065.2406001"/>
    <x v="0"/>
    <x v="0"/>
  </r>
  <r>
    <x v="1"/>
    <n v="10490063.983999999"/>
    <x v="0"/>
    <x v="0"/>
  </r>
  <r>
    <x v="2"/>
    <n v="4990000.6518000001"/>
    <x v="0"/>
    <x v="0"/>
  </r>
  <r>
    <x v="3"/>
    <n v="4990000.6518000001"/>
    <x v="1"/>
    <x v="1"/>
  </r>
  <r>
    <x v="4"/>
    <n v="4440631.3875000002"/>
    <x v="0"/>
    <x v="0"/>
  </r>
  <r>
    <x v="5"/>
    <n v="4440631.3875000002"/>
    <x v="1"/>
    <x v="1"/>
  </r>
  <r>
    <x v="6"/>
    <n v="3863293.4109999998"/>
    <x v="0"/>
    <x v="0"/>
  </r>
  <r>
    <x v="7"/>
    <n v="577337.97649999999"/>
    <x v="0"/>
    <x v="0"/>
  </r>
  <r>
    <x v="8"/>
    <n v="1059431.9446"/>
    <x v="0"/>
    <x v="0"/>
  </r>
  <r>
    <x v="5"/>
    <n v="1059431.9446"/>
    <x v="1"/>
    <x v="1"/>
  </r>
  <r>
    <x v="6"/>
    <n v="735999.94464999996"/>
    <x v="0"/>
    <x v="0"/>
  </r>
  <r>
    <x v="7"/>
    <n v="323432"/>
    <x v="0"/>
    <x v="0"/>
  </r>
  <r>
    <x v="9"/>
    <n v="718078337.74880004"/>
    <x v="0"/>
    <x v="0"/>
  </r>
  <r>
    <x v="10"/>
    <n v="1329.8357000000001"/>
    <x v="0"/>
    <x v="0"/>
  </r>
  <r>
    <x v="11"/>
    <n v="1329.8357000000001"/>
    <x v="2"/>
    <x v="1"/>
  </r>
  <r>
    <x v="12"/>
    <n v="510844.114"/>
    <x v="0"/>
    <x v="0"/>
  </r>
  <r>
    <x v="13"/>
    <n v="510844.114"/>
    <x v="3"/>
    <x v="1"/>
  </r>
  <r>
    <x v="14"/>
    <n v="655037941.11450005"/>
    <x v="0"/>
    <x v="0"/>
  </r>
  <r>
    <x v="15"/>
    <n v="623424240.59300005"/>
    <x v="0"/>
    <x v="0"/>
  </r>
  <r>
    <x v="16"/>
    <n v="301174970.92014003"/>
    <x v="1"/>
    <x v="1"/>
  </r>
  <r>
    <x v="17"/>
    <n v="2794082.8319299999"/>
    <x v="1"/>
    <x v="1"/>
  </r>
  <r>
    <x v="18"/>
    <n v="30987955.877590001"/>
    <x v="1"/>
    <x v="1"/>
  </r>
  <r>
    <x v="19"/>
    <n v="1392594.0643499999"/>
    <x v="1"/>
    <x v="1"/>
  </r>
  <r>
    <x v="20"/>
    <n v="287074636.89895999"/>
    <x v="4"/>
    <x v="1"/>
  </r>
  <r>
    <x v="21"/>
    <n v="17783283.359499998"/>
    <x v="0"/>
    <x v="0"/>
  </r>
  <r>
    <x v="22"/>
    <n v="1926417.8074"/>
    <x v="1"/>
    <x v="1"/>
  </r>
  <r>
    <x v="23"/>
    <n v="1658964.40157"/>
    <x v="1"/>
    <x v="1"/>
  </r>
  <r>
    <x v="24"/>
    <n v="6405292.9629800003"/>
    <x v="5"/>
    <x v="1"/>
  </r>
  <r>
    <x v="25"/>
    <n v="4258084.8140000002"/>
    <x v="1"/>
    <x v="1"/>
  </r>
  <r>
    <x v="26"/>
    <n v="82592"/>
    <x v="6"/>
    <x v="1"/>
  </r>
  <r>
    <x v="27"/>
    <n v="2756330.34552"/>
    <x v="1"/>
    <x v="1"/>
  </r>
  <r>
    <x v="28"/>
    <n v="56965.998899999999"/>
    <x v="1"/>
    <x v="1"/>
  </r>
  <r>
    <x v="29"/>
    <n v="1129"/>
    <x v="1"/>
    <x v="1"/>
  </r>
  <r>
    <x v="30"/>
    <n v="637506.02919999999"/>
    <x v="0"/>
    <x v="0"/>
  </r>
  <r>
    <x v="31"/>
    <n v="139969.9687"/>
    <x v="0"/>
    <x v="0"/>
  </r>
  <r>
    <x v="32"/>
    <n v="139969.96874000001"/>
    <x v="7"/>
    <x v="1"/>
  </r>
  <r>
    <x v="33"/>
    <n v="143520"/>
    <x v="0"/>
    <x v="0"/>
  </r>
  <r>
    <x v="34"/>
    <n v="13546927.1932"/>
    <x v="0"/>
    <x v="0"/>
  </r>
  <r>
    <x v="35"/>
    <n v="13545919.193299999"/>
    <x v="8"/>
    <x v="1"/>
  </r>
  <r>
    <x v="36"/>
    <n v="1008"/>
    <x v="0"/>
    <x v="0"/>
  </r>
  <r>
    <x v="37"/>
    <n v="0"/>
    <x v="0"/>
    <x v="0"/>
  </r>
  <r>
    <x v="15"/>
    <n v="0"/>
    <x v="0"/>
    <x v="0"/>
  </r>
  <r>
    <x v="21"/>
    <n v="0"/>
    <x v="0"/>
    <x v="0"/>
  </r>
  <r>
    <x v="31"/>
    <n v="0"/>
    <x v="0"/>
    <x v="0"/>
  </r>
  <r>
    <x v="38"/>
    <n v="0"/>
    <x v="0"/>
    <x v="0"/>
  </r>
  <r>
    <x v="33"/>
    <n v="0"/>
    <x v="0"/>
    <x v="0"/>
  </r>
  <r>
    <x v="34"/>
    <n v="0"/>
    <x v="0"/>
    <x v="0"/>
  </r>
  <r>
    <x v="4"/>
    <n v="15272681.7541"/>
    <x v="0"/>
    <x v="0"/>
  </r>
  <r>
    <x v="39"/>
    <n v="10201837.451400001"/>
    <x v="1"/>
    <x v="1"/>
  </r>
  <r>
    <x v="6"/>
    <n v="9744680.0514000002"/>
    <x v="0"/>
    <x v="0"/>
  </r>
  <r>
    <x v="7"/>
    <n v="457157.4"/>
    <x v="0"/>
    <x v="0"/>
  </r>
  <r>
    <x v="40"/>
    <n v="3090555.1323000002"/>
    <x v="9"/>
    <x v="1"/>
  </r>
  <r>
    <x v="26"/>
    <n v="1980289.1703000001"/>
    <x v="6"/>
    <x v="1"/>
  </r>
  <r>
    <x v="6"/>
    <n v="1921237.392"/>
    <x v="0"/>
    <x v="0"/>
  </r>
  <r>
    <x v="7"/>
    <n v="59051.778400000003"/>
    <x v="0"/>
    <x v="0"/>
  </r>
  <r>
    <x v="41"/>
    <n v="9724348.2082000002"/>
    <x v="0"/>
    <x v="0"/>
  </r>
  <r>
    <x v="42"/>
    <n v="51000"/>
    <x v="0"/>
    <x v="0"/>
  </r>
  <r>
    <x v="6"/>
    <n v="50000"/>
    <x v="0"/>
    <x v="0"/>
  </r>
  <r>
    <x v="7"/>
    <n v="1000"/>
    <x v="0"/>
    <x v="0"/>
  </r>
  <r>
    <x v="43"/>
    <n v="9673348.2082000002"/>
    <x v="0"/>
    <x v="0"/>
  </r>
  <r>
    <x v="6"/>
    <n v="770000"/>
    <x v="0"/>
    <x v="0"/>
  </r>
  <r>
    <x v="7"/>
    <n v="8903348.20823"/>
    <x v="0"/>
    <x v="0"/>
  </r>
  <r>
    <x v="44"/>
    <n v="1004581.4245"/>
    <x v="0"/>
    <x v="0"/>
  </r>
  <r>
    <x v="43"/>
    <n v="1004581.4245"/>
    <x v="0"/>
    <x v="0"/>
  </r>
  <r>
    <x v="7"/>
    <n v="1004581.4245"/>
    <x v="0"/>
    <x v="0"/>
  </r>
  <r>
    <x v="45"/>
    <n v="13576653.0985"/>
    <x v="0"/>
    <x v="0"/>
  </r>
  <r>
    <x v="43"/>
    <n v="13576653.0985"/>
    <x v="0"/>
    <x v="0"/>
  </r>
  <r>
    <x v="6"/>
    <n v="9016781.3460300006"/>
    <x v="0"/>
    <x v="0"/>
  </r>
  <r>
    <x v="7"/>
    <n v="4559871.7525000004"/>
    <x v="0"/>
    <x v="0"/>
  </r>
  <r>
    <x v="8"/>
    <n v="3089144.1814000001"/>
    <x v="0"/>
    <x v="0"/>
  </r>
  <r>
    <x v="39"/>
    <n v="2070467.8829999999"/>
    <x v="1"/>
    <x v="1"/>
  </r>
  <r>
    <x v="6"/>
    <n v="2070467.8829999999"/>
    <x v="0"/>
    <x v="0"/>
  </r>
  <r>
    <x v="40"/>
    <n v="566509.07819999999"/>
    <x v="9"/>
    <x v="1"/>
  </r>
  <r>
    <x v="26"/>
    <n v="452167.22019999998"/>
    <x v="6"/>
    <x v="1"/>
  </r>
  <r>
    <x v="6"/>
    <n v="381577.22019999998"/>
    <x v="0"/>
    <x v="0"/>
  </r>
  <r>
    <x v="7"/>
    <n v="70590"/>
    <x v="0"/>
    <x v="0"/>
  </r>
  <r>
    <x v="46"/>
    <n v="7254693.5915000001"/>
    <x v="0"/>
    <x v="0"/>
  </r>
  <r>
    <x v="47"/>
    <n v="1137679.1779"/>
    <x v="0"/>
    <x v="0"/>
  </r>
  <r>
    <x v="6"/>
    <n v="535438.99990000005"/>
    <x v="0"/>
    <x v="0"/>
  </r>
  <r>
    <x v="7"/>
    <n v="602240.17796"/>
    <x v="0"/>
    <x v="0"/>
  </r>
  <r>
    <x v="43"/>
    <n v="6117014.4137000004"/>
    <x v="0"/>
    <x v="0"/>
  </r>
  <r>
    <x v="6"/>
    <n v="2500000"/>
    <x v="0"/>
    <x v="0"/>
  </r>
  <r>
    <x v="7"/>
    <n v="3617014.4136700002"/>
    <x v="0"/>
    <x v="0"/>
  </r>
  <r>
    <x v="48"/>
    <n v="12606120.4264"/>
    <x v="0"/>
    <x v="0"/>
  </r>
  <r>
    <x v="49"/>
    <n v="12606120.4264"/>
    <x v="0"/>
    <x v="0"/>
  </r>
  <r>
    <x v="50"/>
    <n v="263068"/>
    <x v="8"/>
    <x v="1"/>
  </r>
  <r>
    <x v="51"/>
    <n v="11750595.286350001"/>
    <x v="1"/>
    <x v="1"/>
  </r>
  <r>
    <x v="52"/>
    <n v="88363"/>
    <x v="0"/>
    <x v="0"/>
  </r>
  <r>
    <x v="53"/>
    <n v="504094.14"/>
    <x v="0"/>
    <x v="0"/>
  </r>
  <r>
    <x v="54"/>
    <n v="167710731.19069999"/>
    <x v="0"/>
    <x v="0"/>
  </r>
  <r>
    <x v="4"/>
    <n v="140825175.01989999"/>
    <x v="0"/>
    <x v="0"/>
  </r>
  <r>
    <x v="55"/>
    <n v="72601269.842199996"/>
    <x v="1"/>
    <x v="1"/>
  </r>
  <r>
    <x v="6"/>
    <n v="72069212.361699998"/>
    <x v="0"/>
    <x v="0"/>
  </r>
  <r>
    <x v="7"/>
    <n v="532057.4804"/>
    <x v="0"/>
    <x v="0"/>
  </r>
  <r>
    <x v="56"/>
    <n v="6580916.0536000002"/>
    <x v="10"/>
    <x v="1"/>
  </r>
  <r>
    <x v="6"/>
    <n v="6580916.0536000002"/>
    <x v="0"/>
    <x v="0"/>
  </r>
  <r>
    <x v="57"/>
    <n v="10213281.2634"/>
    <x v="10"/>
    <x v="1"/>
  </r>
  <r>
    <x v="6"/>
    <n v="10194301.263900001"/>
    <x v="0"/>
    <x v="0"/>
  </r>
  <r>
    <x v="7"/>
    <n v="18979.999500000002"/>
    <x v="0"/>
    <x v="0"/>
  </r>
  <r>
    <x v="58"/>
    <n v="3047819.5466999998"/>
    <x v="10"/>
    <x v="1"/>
  </r>
  <r>
    <x v="6"/>
    <n v="3047819.5466999998"/>
    <x v="0"/>
    <x v="0"/>
  </r>
  <r>
    <x v="59"/>
    <n v="11555852.075300001"/>
    <x v="10"/>
    <x v="1"/>
  </r>
  <r>
    <x v="6"/>
    <n v="10928838.5353"/>
    <x v="0"/>
    <x v="0"/>
  </r>
  <r>
    <x v="7"/>
    <n v="627013.54"/>
    <x v="0"/>
    <x v="0"/>
  </r>
  <r>
    <x v="60"/>
    <n v="8449651.7791000009"/>
    <x v="10"/>
    <x v="1"/>
  </r>
  <r>
    <x v="6"/>
    <n v="8421193.6890999991"/>
    <x v="0"/>
    <x v="0"/>
  </r>
  <r>
    <x v="7"/>
    <n v="28458.09"/>
    <x v="0"/>
    <x v="0"/>
  </r>
  <r>
    <x v="61"/>
    <n v="27656821.736099999"/>
    <x v="11"/>
    <x v="1"/>
  </r>
  <r>
    <x v="6"/>
    <n v="24333350.7049"/>
    <x v="0"/>
    <x v="0"/>
  </r>
  <r>
    <x v="7"/>
    <n v="3323471.0312000001"/>
    <x v="0"/>
    <x v="0"/>
  </r>
  <r>
    <x v="62"/>
    <n v="719562.72349999996"/>
    <x v="10"/>
    <x v="1"/>
  </r>
  <r>
    <x v="6"/>
    <n v="719562.72349999996"/>
    <x v="0"/>
    <x v="0"/>
  </r>
  <r>
    <x v="8"/>
    <n v="26885556.1708"/>
    <x v="0"/>
    <x v="0"/>
  </r>
  <r>
    <x v="55"/>
    <n v="13001684.994000001"/>
    <x v="1"/>
    <x v="1"/>
  </r>
  <r>
    <x v="6"/>
    <n v="13001684.994000001"/>
    <x v="0"/>
    <x v="0"/>
  </r>
  <r>
    <x v="56"/>
    <n v="813794.03339999996"/>
    <x v="10"/>
    <x v="1"/>
  </r>
  <r>
    <x v="6"/>
    <n v="813794.03344000003"/>
    <x v="0"/>
    <x v="0"/>
  </r>
  <r>
    <x v="57"/>
    <n v="2263487.1460000002"/>
    <x v="10"/>
    <x v="1"/>
  </r>
  <r>
    <x v="6"/>
    <n v="2263487.1460000002"/>
    <x v="0"/>
    <x v="0"/>
  </r>
  <r>
    <x v="58"/>
    <n v="1019183.3746"/>
    <x v="10"/>
    <x v="1"/>
  </r>
  <r>
    <x v="6"/>
    <n v="1019183.3746100001"/>
    <x v="0"/>
    <x v="0"/>
  </r>
  <r>
    <x v="59"/>
    <n v="3038621.5372000001"/>
    <x v="10"/>
    <x v="1"/>
  </r>
  <r>
    <x v="6"/>
    <n v="2999589.5372000001"/>
    <x v="0"/>
    <x v="0"/>
  </r>
  <r>
    <x v="7"/>
    <n v="39032"/>
    <x v="0"/>
    <x v="0"/>
  </r>
  <r>
    <x v="60"/>
    <n v="2495808.5120999999"/>
    <x v="10"/>
    <x v="1"/>
  </r>
  <r>
    <x v="6"/>
    <n v="2495808.51211"/>
    <x v="0"/>
    <x v="0"/>
  </r>
  <r>
    <x v="61"/>
    <n v="4081373.5373999998"/>
    <x v="11"/>
    <x v="1"/>
  </r>
  <r>
    <x v="6"/>
    <n v="3868318.4378"/>
    <x v="0"/>
    <x v="0"/>
  </r>
  <r>
    <x v="7"/>
    <n v="213055.09969999999"/>
    <x v="0"/>
    <x v="0"/>
  </r>
  <r>
    <x v="62"/>
    <n v="171603.03599999999"/>
    <x v="10"/>
    <x v="1"/>
  </r>
  <r>
    <x v="6"/>
    <n v="171603.03599999999"/>
    <x v="0"/>
    <x v="0"/>
  </r>
  <r>
    <x v="63"/>
    <n v="56742720.9089"/>
    <x v="0"/>
    <x v="0"/>
  </r>
  <r>
    <x v="4"/>
    <n v="44568914.7707"/>
    <x v="0"/>
    <x v="0"/>
  </r>
  <r>
    <x v="64"/>
    <n v="39861735.861000001"/>
    <x v="10"/>
    <x v="1"/>
  </r>
  <r>
    <x v="6"/>
    <n v="35344753.361199997"/>
    <x v="0"/>
    <x v="0"/>
  </r>
  <r>
    <x v="7"/>
    <n v="4516982.4998000003"/>
    <x v="0"/>
    <x v="0"/>
  </r>
  <r>
    <x v="65"/>
    <n v="3355407.2817000002"/>
    <x v="12"/>
    <x v="1"/>
  </r>
  <r>
    <x v="6"/>
    <n v="3355407.2817000002"/>
    <x v="0"/>
    <x v="0"/>
  </r>
  <r>
    <x v="66"/>
    <n v="1351771.628"/>
    <x v="13"/>
    <x v="1"/>
  </r>
  <r>
    <x v="7"/>
    <n v="1351771.6279"/>
    <x v="0"/>
    <x v="0"/>
  </r>
  <r>
    <x v="8"/>
    <n v="12173806.1382"/>
    <x v="0"/>
    <x v="0"/>
  </r>
  <r>
    <x v="64"/>
    <n v="10968438.168"/>
    <x v="10"/>
    <x v="1"/>
  </r>
  <r>
    <x v="6"/>
    <n v="10093389.551999999"/>
    <x v="0"/>
    <x v="0"/>
  </r>
  <r>
    <x v="7"/>
    <n v="875048.61600000004"/>
    <x v="0"/>
    <x v="0"/>
  </r>
  <r>
    <x v="65"/>
    <n v="675201.47019999998"/>
    <x v="12"/>
    <x v="1"/>
  </r>
  <r>
    <x v="6"/>
    <n v="675201.47022000002"/>
    <x v="0"/>
    <x v="0"/>
  </r>
  <r>
    <x v="66"/>
    <n v="530166.5"/>
    <x v="13"/>
    <x v="1"/>
  </r>
  <r>
    <x v="67"/>
    <n v="45628640.409500003"/>
    <x v="0"/>
    <x v="0"/>
  </r>
  <r>
    <x v="4"/>
    <n v="34685097.847000003"/>
    <x v="0"/>
    <x v="0"/>
  </r>
  <r>
    <x v="68"/>
    <n v="33999898.450000003"/>
    <x v="5"/>
    <x v="1"/>
  </r>
  <r>
    <x v="69"/>
    <n v="33081010.240559999"/>
    <x v="0"/>
    <x v="0"/>
  </r>
  <r>
    <x v="70"/>
    <n v="918888.20940000005"/>
    <x v="0"/>
    <x v="0"/>
  </r>
  <r>
    <x v="71"/>
    <n v="685199.397"/>
    <x v="0"/>
    <x v="0"/>
  </r>
  <r>
    <x v="8"/>
    <n v="10943542.5625"/>
    <x v="0"/>
    <x v="0"/>
  </r>
  <r>
    <x v="68"/>
    <n v="10836787.0756"/>
    <x v="5"/>
    <x v="1"/>
  </r>
  <r>
    <x v="6"/>
    <n v="9558240.6999999993"/>
    <x v="0"/>
    <x v="0"/>
  </r>
  <r>
    <x v="7"/>
    <n v="1278546.3755999999"/>
    <x v="0"/>
    <x v="0"/>
  </r>
  <r>
    <x v="72"/>
    <n v="106755.48699999999"/>
    <x v="0"/>
    <x v="0"/>
  </r>
  <r>
    <x v="73"/>
    <n v="129665570.99869999"/>
    <x v="0"/>
    <x v="0"/>
  </r>
  <r>
    <x v="74"/>
    <n v="3652.3764999999999"/>
    <x v="0"/>
    <x v="0"/>
  </r>
  <r>
    <x v="75"/>
    <n v="3652.3764999999999"/>
    <x v="5"/>
    <x v="1"/>
  </r>
  <r>
    <x v="10"/>
    <n v="5466471.7734000003"/>
    <x v="0"/>
    <x v="0"/>
  </r>
  <r>
    <x v="76"/>
    <n v="5466471.7734000003"/>
    <x v="1"/>
    <x v="1"/>
  </r>
  <r>
    <x v="14"/>
    <n v="40732918.3983"/>
    <x v="0"/>
    <x v="0"/>
  </r>
  <r>
    <x v="77"/>
    <n v="16736522.8007"/>
    <x v="0"/>
    <x v="0"/>
  </r>
  <r>
    <x v="78"/>
    <n v="13960954.313899999"/>
    <x v="2"/>
    <x v="1"/>
  </r>
  <r>
    <x v="79"/>
    <n v="267595.99939999997"/>
    <x v="2"/>
    <x v="1"/>
  </r>
  <r>
    <x v="80"/>
    <n v="819911.04169999994"/>
    <x v="2"/>
    <x v="1"/>
  </r>
  <r>
    <x v="81"/>
    <n v="1393037.2"/>
    <x v="2"/>
    <x v="1"/>
  </r>
  <r>
    <x v="82"/>
    <n v="295024.24589999998"/>
    <x v="0"/>
    <x v="0"/>
  </r>
  <r>
    <x v="83"/>
    <n v="1382147"/>
    <x v="0"/>
    <x v="0"/>
  </r>
  <r>
    <x v="84"/>
    <n v="11405118.2312"/>
    <x v="2"/>
    <x v="1"/>
  </r>
  <r>
    <x v="85"/>
    <n v="5339917"/>
    <x v="0"/>
    <x v="0"/>
  </r>
  <r>
    <x v="86"/>
    <n v="6065201.2313000001"/>
    <x v="0"/>
    <x v="0"/>
  </r>
  <r>
    <x v="87"/>
    <n v="10709694"/>
    <x v="14"/>
    <x v="1"/>
  </r>
  <r>
    <x v="88"/>
    <n v="124786.3046"/>
    <x v="14"/>
    <x v="1"/>
  </r>
  <r>
    <x v="89"/>
    <n v="62306.919800000003"/>
    <x v="7"/>
    <x v="1"/>
  </r>
  <r>
    <x v="85"/>
    <n v="56967.199999999997"/>
    <x v="0"/>
    <x v="0"/>
  </r>
  <r>
    <x v="86"/>
    <n v="5339.71983"/>
    <x v="0"/>
    <x v="0"/>
  </r>
  <r>
    <x v="90"/>
    <n v="235430.14199999999"/>
    <x v="14"/>
    <x v="1"/>
  </r>
  <r>
    <x v="91"/>
    <n v="76913"/>
    <x v="14"/>
    <x v="1"/>
  </r>
  <r>
    <x v="37"/>
    <n v="0"/>
    <x v="0"/>
    <x v="0"/>
  </r>
  <r>
    <x v="83"/>
    <n v="0"/>
    <x v="0"/>
    <x v="0"/>
  </r>
  <r>
    <x v="84"/>
    <n v="0"/>
    <x v="0"/>
    <x v="0"/>
  </r>
  <r>
    <x v="87"/>
    <n v="0"/>
    <x v="0"/>
    <x v="0"/>
  </r>
  <r>
    <x v="88"/>
    <n v="0"/>
    <x v="0"/>
    <x v="0"/>
  </r>
  <r>
    <x v="89"/>
    <n v="0"/>
    <x v="0"/>
    <x v="0"/>
  </r>
  <r>
    <x v="4"/>
    <n v="64917828.321999997"/>
    <x v="0"/>
    <x v="0"/>
  </r>
  <r>
    <x v="92"/>
    <n v="2023306.0349999999"/>
    <x v="2"/>
    <x v="1"/>
  </r>
  <r>
    <x v="93"/>
    <n v="8147566.1184"/>
    <x v="6"/>
    <x v="1"/>
  </r>
  <r>
    <x v="6"/>
    <n v="8011371.1184999999"/>
    <x v="0"/>
    <x v="0"/>
  </r>
  <r>
    <x v="7"/>
    <n v="136195"/>
    <x v="0"/>
    <x v="0"/>
  </r>
  <r>
    <x v="94"/>
    <n v="937854.76470000006"/>
    <x v="15"/>
    <x v="0"/>
  </r>
  <r>
    <x v="6"/>
    <n v="929048.76466999995"/>
    <x v="0"/>
    <x v="0"/>
  </r>
  <r>
    <x v="7"/>
    <n v="8806"/>
    <x v="0"/>
    <x v="0"/>
  </r>
  <r>
    <x v="95"/>
    <n v="445192.98310000001"/>
    <x v="5"/>
    <x v="1"/>
  </r>
  <r>
    <x v="96"/>
    <n v="1160914.4890000001"/>
    <x v="2"/>
    <x v="1"/>
  </r>
  <r>
    <x v="97"/>
    <n v="146363"/>
    <x v="14"/>
    <x v="1"/>
  </r>
  <r>
    <x v="7"/>
    <n v="146363"/>
    <x v="0"/>
    <x v="0"/>
  </r>
  <r>
    <x v="98"/>
    <n v="101386"/>
    <x v="0"/>
    <x v="0"/>
  </r>
  <r>
    <x v="99"/>
    <n v="85426.408100000001"/>
    <x v="0"/>
    <x v="0"/>
  </r>
  <r>
    <x v="100"/>
    <n v="51670171.936300002"/>
    <x v="0"/>
    <x v="0"/>
  </r>
  <r>
    <x v="6"/>
    <n v="1818326"/>
    <x v="0"/>
    <x v="0"/>
  </r>
  <r>
    <x v="7"/>
    <n v="49851845.936300002"/>
    <x v="0"/>
    <x v="0"/>
  </r>
  <r>
    <x v="101"/>
    <n v="3901.4697999999999"/>
    <x v="2"/>
    <x v="1"/>
  </r>
  <r>
    <x v="102"/>
    <n v="85291.721000000005"/>
    <x v="14"/>
    <x v="1"/>
  </r>
  <r>
    <x v="91"/>
    <n v="109440.1857"/>
    <x v="14"/>
    <x v="1"/>
  </r>
  <r>
    <x v="103"/>
    <n v="1013.211"/>
    <x v="14"/>
    <x v="1"/>
  </r>
  <r>
    <x v="41"/>
    <n v="31676.68"/>
    <x v="0"/>
    <x v="0"/>
  </r>
  <r>
    <x v="104"/>
    <n v="31676.68"/>
    <x v="0"/>
    <x v="0"/>
  </r>
  <r>
    <x v="45"/>
    <n v="0"/>
    <x v="0"/>
    <x v="0"/>
  </r>
  <r>
    <x v="105"/>
    <n v="0"/>
    <x v="0"/>
    <x v="0"/>
  </r>
  <r>
    <x v="8"/>
    <n v="16971428.9793"/>
    <x v="0"/>
    <x v="0"/>
  </r>
  <r>
    <x v="92"/>
    <n v="511449.86810000002"/>
    <x v="2"/>
    <x v="1"/>
  </r>
  <r>
    <x v="93"/>
    <n v="1533600.06"/>
    <x v="6"/>
    <x v="1"/>
  </r>
  <r>
    <x v="6"/>
    <n v="1533600.06"/>
    <x v="0"/>
    <x v="0"/>
  </r>
  <r>
    <x v="94"/>
    <n v="557683.49540000001"/>
    <x v="15"/>
    <x v="0"/>
  </r>
  <r>
    <x v="6"/>
    <n v="557683.49542000005"/>
    <x v="0"/>
    <x v="0"/>
  </r>
  <r>
    <x v="95"/>
    <n v="5508.2379000000001"/>
    <x v="5"/>
    <x v="1"/>
  </r>
  <r>
    <x v="96"/>
    <n v="219225"/>
    <x v="2"/>
    <x v="1"/>
  </r>
  <r>
    <x v="98"/>
    <n v="1237817"/>
    <x v="0"/>
    <x v="0"/>
  </r>
  <r>
    <x v="106"/>
    <n v="5733.8922000000002"/>
    <x v="0"/>
    <x v="0"/>
  </r>
  <r>
    <x v="107"/>
    <n v="12870071.4256"/>
    <x v="0"/>
    <x v="0"/>
  </r>
  <r>
    <x v="7"/>
    <n v="12870071.4256"/>
    <x v="0"/>
    <x v="0"/>
  </r>
  <r>
    <x v="91"/>
    <n v="30340"/>
    <x v="14"/>
    <x v="1"/>
  </r>
  <r>
    <x v="46"/>
    <n v="1541594.4691000001"/>
    <x v="0"/>
    <x v="0"/>
  </r>
  <r>
    <x v="108"/>
    <n v="1541594.4691000001"/>
    <x v="0"/>
    <x v="0"/>
  </r>
  <r>
    <x v="6"/>
    <n v="1532110.4690700001"/>
    <x v="0"/>
    <x v="0"/>
  </r>
  <r>
    <x v="7"/>
    <n v="9484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9">
  <r>
    <x v="0"/>
    <n v="1128316065.2406001"/>
    <x v="0"/>
    <x v="0"/>
  </r>
  <r>
    <x v="1"/>
    <n v="10490063.983999999"/>
    <x v="0"/>
    <x v="0"/>
  </r>
  <r>
    <x v="2"/>
    <n v="4990000.6518000001"/>
    <x v="0"/>
    <x v="0"/>
  </r>
  <r>
    <x v="3"/>
    <n v="4990000.6518000001"/>
    <x v="1"/>
    <x v="1"/>
  </r>
  <r>
    <x v="4"/>
    <n v="4440631.3875000002"/>
    <x v="0"/>
    <x v="0"/>
  </r>
  <r>
    <x v="5"/>
    <n v="4440631.3875000002"/>
    <x v="1"/>
    <x v="1"/>
  </r>
  <r>
    <x v="6"/>
    <n v="3863293.4109999998"/>
    <x v="0"/>
    <x v="0"/>
  </r>
  <r>
    <x v="7"/>
    <n v="577337.97649999999"/>
    <x v="0"/>
    <x v="0"/>
  </r>
  <r>
    <x v="8"/>
    <n v="1059431.9446"/>
    <x v="0"/>
    <x v="0"/>
  </r>
  <r>
    <x v="5"/>
    <n v="1059431.9446"/>
    <x v="1"/>
    <x v="1"/>
  </r>
  <r>
    <x v="6"/>
    <n v="735999.94464999996"/>
    <x v="0"/>
    <x v="0"/>
  </r>
  <r>
    <x v="7"/>
    <n v="323432"/>
    <x v="0"/>
    <x v="0"/>
  </r>
  <r>
    <x v="9"/>
    <n v="718078337.74880004"/>
    <x v="0"/>
    <x v="0"/>
  </r>
  <r>
    <x v="10"/>
    <n v="1329.8357000000001"/>
    <x v="0"/>
    <x v="0"/>
  </r>
  <r>
    <x v="11"/>
    <n v="1329.8357000000001"/>
    <x v="1"/>
    <x v="2"/>
  </r>
  <r>
    <x v="12"/>
    <n v="510844.114"/>
    <x v="0"/>
    <x v="0"/>
  </r>
  <r>
    <x v="13"/>
    <n v="510844.114"/>
    <x v="1"/>
    <x v="1"/>
  </r>
  <r>
    <x v="14"/>
    <n v="655037941.11450005"/>
    <x v="0"/>
    <x v="0"/>
  </r>
  <r>
    <x v="15"/>
    <n v="623424240.59300005"/>
    <x v="0"/>
    <x v="0"/>
  </r>
  <r>
    <x v="16"/>
    <n v="301174970.92014003"/>
    <x v="1"/>
    <x v="0"/>
  </r>
  <r>
    <x v="17"/>
    <n v="2794082.8319299999"/>
    <x v="1"/>
    <x v="0"/>
  </r>
  <r>
    <x v="18"/>
    <n v="30987955.877590001"/>
    <x v="1"/>
    <x v="3"/>
  </r>
  <r>
    <x v="19"/>
    <n v="1392594.0643499999"/>
    <x v="1"/>
    <x v="0"/>
  </r>
  <r>
    <x v="20"/>
    <n v="287074636.89895999"/>
    <x v="1"/>
    <x v="0"/>
  </r>
  <r>
    <x v="21"/>
    <n v="17783283.359499998"/>
    <x v="0"/>
    <x v="0"/>
  </r>
  <r>
    <x v="22"/>
    <n v="1926417.8074"/>
    <x v="1"/>
    <x v="1"/>
  </r>
  <r>
    <x v="23"/>
    <n v="1658964.40157"/>
    <x v="1"/>
    <x v="1"/>
  </r>
  <r>
    <x v="24"/>
    <n v="6405292.9629800003"/>
    <x v="1"/>
    <x v="4"/>
  </r>
  <r>
    <x v="25"/>
    <n v="4258084.8140000002"/>
    <x v="1"/>
    <x v="1"/>
  </r>
  <r>
    <x v="26"/>
    <n v="82592"/>
    <x v="1"/>
    <x v="5"/>
  </r>
  <r>
    <x v="27"/>
    <n v="2756330.34552"/>
    <x v="1"/>
    <x v="1"/>
  </r>
  <r>
    <x v="28"/>
    <n v="56965.998899999999"/>
    <x v="1"/>
    <x v="1"/>
  </r>
  <r>
    <x v="29"/>
    <n v="1129"/>
    <x v="1"/>
    <x v="1"/>
  </r>
  <r>
    <x v="30"/>
    <n v="637506.02919999999"/>
    <x v="0"/>
    <x v="0"/>
  </r>
  <r>
    <x v="31"/>
    <n v="139969.9687"/>
    <x v="0"/>
    <x v="0"/>
  </r>
  <r>
    <x v="32"/>
    <n v="139969.96874000001"/>
    <x v="1"/>
    <x v="6"/>
  </r>
  <r>
    <x v="33"/>
    <n v="143520"/>
    <x v="0"/>
    <x v="0"/>
  </r>
  <r>
    <x v="34"/>
    <n v="13546927.1932"/>
    <x v="0"/>
    <x v="0"/>
  </r>
  <r>
    <x v="35"/>
    <n v="13545919.193299999"/>
    <x v="1"/>
    <x v="5"/>
  </r>
  <r>
    <x v="36"/>
    <n v="1008"/>
    <x v="0"/>
    <x v="0"/>
  </r>
  <r>
    <x v="37"/>
    <n v="0"/>
    <x v="0"/>
    <x v="0"/>
  </r>
  <r>
    <x v="15"/>
    <n v="0"/>
    <x v="0"/>
    <x v="0"/>
  </r>
  <r>
    <x v="21"/>
    <n v="0"/>
    <x v="0"/>
    <x v="0"/>
  </r>
  <r>
    <x v="31"/>
    <n v="0"/>
    <x v="0"/>
    <x v="0"/>
  </r>
  <r>
    <x v="38"/>
    <n v="0"/>
    <x v="0"/>
    <x v="0"/>
  </r>
  <r>
    <x v="33"/>
    <n v="0"/>
    <x v="0"/>
    <x v="0"/>
  </r>
  <r>
    <x v="34"/>
    <n v="0"/>
    <x v="0"/>
    <x v="0"/>
  </r>
  <r>
    <x v="4"/>
    <n v="15272681.7541"/>
    <x v="0"/>
    <x v="0"/>
  </r>
  <r>
    <x v="39"/>
    <n v="10201837.451400001"/>
    <x v="1"/>
    <x v="1"/>
  </r>
  <r>
    <x v="6"/>
    <n v="9744680.0514000002"/>
    <x v="0"/>
    <x v="0"/>
  </r>
  <r>
    <x v="7"/>
    <n v="457157.4"/>
    <x v="0"/>
    <x v="0"/>
  </r>
  <r>
    <x v="40"/>
    <n v="3090555.1323000002"/>
    <x v="1"/>
    <x v="5"/>
  </r>
  <r>
    <x v="26"/>
    <n v="1980289.1703000001"/>
    <x v="1"/>
    <x v="5"/>
  </r>
  <r>
    <x v="6"/>
    <n v="1921237.392"/>
    <x v="0"/>
    <x v="0"/>
  </r>
  <r>
    <x v="7"/>
    <n v="59051.778400000003"/>
    <x v="0"/>
    <x v="0"/>
  </r>
  <r>
    <x v="41"/>
    <n v="9724348.2082000002"/>
    <x v="0"/>
    <x v="0"/>
  </r>
  <r>
    <x v="42"/>
    <n v="51000"/>
    <x v="0"/>
    <x v="0"/>
  </r>
  <r>
    <x v="6"/>
    <n v="50000"/>
    <x v="0"/>
    <x v="0"/>
  </r>
  <r>
    <x v="7"/>
    <n v="1000"/>
    <x v="0"/>
    <x v="0"/>
  </r>
  <r>
    <x v="43"/>
    <n v="9673348.2082000002"/>
    <x v="0"/>
    <x v="0"/>
  </r>
  <r>
    <x v="6"/>
    <n v="770000"/>
    <x v="0"/>
    <x v="0"/>
  </r>
  <r>
    <x v="7"/>
    <n v="8903348.20823"/>
    <x v="0"/>
    <x v="0"/>
  </r>
  <r>
    <x v="44"/>
    <n v="1004581.4245"/>
    <x v="0"/>
    <x v="0"/>
  </r>
  <r>
    <x v="43"/>
    <n v="1004581.4245"/>
    <x v="0"/>
    <x v="0"/>
  </r>
  <r>
    <x v="7"/>
    <n v="1004581.4245"/>
    <x v="0"/>
    <x v="0"/>
  </r>
  <r>
    <x v="45"/>
    <n v="13576653.0985"/>
    <x v="0"/>
    <x v="0"/>
  </r>
  <r>
    <x v="43"/>
    <n v="13576653.0985"/>
    <x v="0"/>
    <x v="0"/>
  </r>
  <r>
    <x v="6"/>
    <n v="9016781.3460300006"/>
    <x v="0"/>
    <x v="0"/>
  </r>
  <r>
    <x v="7"/>
    <n v="4559871.7525000004"/>
    <x v="0"/>
    <x v="0"/>
  </r>
  <r>
    <x v="8"/>
    <n v="3089144.1814000001"/>
    <x v="0"/>
    <x v="0"/>
  </r>
  <r>
    <x v="39"/>
    <n v="2070467.8829999999"/>
    <x v="1"/>
    <x v="1"/>
  </r>
  <r>
    <x v="6"/>
    <n v="2070467.8829999999"/>
    <x v="0"/>
    <x v="0"/>
  </r>
  <r>
    <x v="40"/>
    <n v="566509.07819999999"/>
    <x v="1"/>
    <x v="5"/>
  </r>
  <r>
    <x v="26"/>
    <n v="452167.22019999998"/>
    <x v="1"/>
    <x v="5"/>
  </r>
  <r>
    <x v="6"/>
    <n v="381577.22019999998"/>
    <x v="0"/>
    <x v="0"/>
  </r>
  <r>
    <x v="7"/>
    <n v="70590"/>
    <x v="0"/>
    <x v="0"/>
  </r>
  <r>
    <x v="46"/>
    <n v="7254693.5915000001"/>
    <x v="0"/>
    <x v="0"/>
  </r>
  <r>
    <x v="47"/>
    <n v="1137679.1779"/>
    <x v="0"/>
    <x v="0"/>
  </r>
  <r>
    <x v="6"/>
    <n v="535438.99990000005"/>
    <x v="0"/>
    <x v="0"/>
  </r>
  <r>
    <x v="7"/>
    <n v="602240.17796"/>
    <x v="0"/>
    <x v="0"/>
  </r>
  <r>
    <x v="43"/>
    <n v="6117014.4137000004"/>
    <x v="0"/>
    <x v="0"/>
  </r>
  <r>
    <x v="6"/>
    <n v="2500000"/>
    <x v="0"/>
    <x v="0"/>
  </r>
  <r>
    <x v="7"/>
    <n v="3617014.4136700002"/>
    <x v="0"/>
    <x v="0"/>
  </r>
  <r>
    <x v="48"/>
    <n v="12606120.4264"/>
    <x v="0"/>
    <x v="0"/>
  </r>
  <r>
    <x v="49"/>
    <n v="12606120.4264"/>
    <x v="0"/>
    <x v="0"/>
  </r>
  <r>
    <x v="50"/>
    <n v="263068"/>
    <x v="1"/>
    <x v="5"/>
  </r>
  <r>
    <x v="51"/>
    <n v="11750595.286350001"/>
    <x v="1"/>
    <x v="1"/>
  </r>
  <r>
    <x v="52"/>
    <n v="88363"/>
    <x v="0"/>
    <x v="0"/>
  </r>
  <r>
    <x v="53"/>
    <n v="504094.14"/>
    <x v="0"/>
    <x v="0"/>
  </r>
  <r>
    <x v="54"/>
    <n v="167710731.19069999"/>
    <x v="0"/>
    <x v="0"/>
  </r>
  <r>
    <x v="4"/>
    <n v="140825175.01989999"/>
    <x v="0"/>
    <x v="0"/>
  </r>
  <r>
    <x v="55"/>
    <n v="72601269.842199996"/>
    <x v="1"/>
    <x v="1"/>
  </r>
  <r>
    <x v="6"/>
    <n v="72069212.361699998"/>
    <x v="0"/>
    <x v="0"/>
  </r>
  <r>
    <x v="7"/>
    <n v="532057.4804"/>
    <x v="0"/>
    <x v="0"/>
  </r>
  <r>
    <x v="56"/>
    <n v="6580916.0536000002"/>
    <x v="1"/>
    <x v="7"/>
  </r>
  <r>
    <x v="6"/>
    <n v="6580916.0536000002"/>
    <x v="0"/>
    <x v="0"/>
  </r>
  <r>
    <x v="57"/>
    <n v="10213281.2634"/>
    <x v="1"/>
    <x v="7"/>
  </r>
  <r>
    <x v="6"/>
    <n v="10194301.263900001"/>
    <x v="0"/>
    <x v="0"/>
  </r>
  <r>
    <x v="7"/>
    <n v="18979.999500000002"/>
    <x v="0"/>
    <x v="0"/>
  </r>
  <r>
    <x v="58"/>
    <n v="3047819.5466999998"/>
    <x v="1"/>
    <x v="7"/>
  </r>
  <r>
    <x v="6"/>
    <n v="3047819.5466999998"/>
    <x v="0"/>
    <x v="0"/>
  </r>
  <r>
    <x v="59"/>
    <n v="11555852.075300001"/>
    <x v="1"/>
    <x v="7"/>
  </r>
  <r>
    <x v="6"/>
    <n v="10928838.5353"/>
    <x v="0"/>
    <x v="0"/>
  </r>
  <r>
    <x v="7"/>
    <n v="627013.54"/>
    <x v="0"/>
    <x v="0"/>
  </r>
  <r>
    <x v="60"/>
    <n v="8449651.7791000009"/>
    <x v="1"/>
    <x v="7"/>
  </r>
  <r>
    <x v="6"/>
    <n v="8421193.6890999991"/>
    <x v="0"/>
    <x v="0"/>
  </r>
  <r>
    <x v="7"/>
    <n v="28458.09"/>
    <x v="0"/>
    <x v="0"/>
  </r>
  <r>
    <x v="61"/>
    <n v="27656821.736099999"/>
    <x v="1"/>
    <x v="5"/>
  </r>
  <r>
    <x v="6"/>
    <n v="24333350.7049"/>
    <x v="0"/>
    <x v="0"/>
  </r>
  <r>
    <x v="7"/>
    <n v="3323471.0312000001"/>
    <x v="0"/>
    <x v="0"/>
  </r>
  <r>
    <x v="62"/>
    <n v="719562.72349999996"/>
    <x v="1"/>
    <x v="7"/>
  </r>
  <r>
    <x v="6"/>
    <n v="719562.72349999996"/>
    <x v="0"/>
    <x v="0"/>
  </r>
  <r>
    <x v="8"/>
    <n v="26885556.1708"/>
    <x v="0"/>
    <x v="0"/>
  </r>
  <r>
    <x v="55"/>
    <n v="13001684.994000001"/>
    <x v="1"/>
    <x v="1"/>
  </r>
  <r>
    <x v="6"/>
    <n v="13001684.994000001"/>
    <x v="0"/>
    <x v="0"/>
  </r>
  <r>
    <x v="56"/>
    <n v="813794.03339999996"/>
    <x v="1"/>
    <x v="7"/>
  </r>
  <r>
    <x v="6"/>
    <n v="813794.03344000003"/>
    <x v="0"/>
    <x v="0"/>
  </r>
  <r>
    <x v="57"/>
    <n v="2263487.1460000002"/>
    <x v="1"/>
    <x v="7"/>
  </r>
  <r>
    <x v="6"/>
    <n v="2263487.1460000002"/>
    <x v="0"/>
    <x v="0"/>
  </r>
  <r>
    <x v="58"/>
    <n v="1019183.3746"/>
    <x v="1"/>
    <x v="7"/>
  </r>
  <r>
    <x v="6"/>
    <n v="1019183.3746100001"/>
    <x v="0"/>
    <x v="0"/>
  </r>
  <r>
    <x v="59"/>
    <n v="3038621.5372000001"/>
    <x v="1"/>
    <x v="7"/>
  </r>
  <r>
    <x v="6"/>
    <n v="2999589.5372000001"/>
    <x v="0"/>
    <x v="0"/>
  </r>
  <r>
    <x v="7"/>
    <n v="39032"/>
    <x v="0"/>
    <x v="0"/>
  </r>
  <r>
    <x v="60"/>
    <n v="2495808.5120999999"/>
    <x v="1"/>
    <x v="7"/>
  </r>
  <r>
    <x v="6"/>
    <n v="2495808.51211"/>
    <x v="0"/>
    <x v="0"/>
  </r>
  <r>
    <x v="61"/>
    <n v="4081373.5373999998"/>
    <x v="1"/>
    <x v="5"/>
  </r>
  <r>
    <x v="6"/>
    <n v="3868318.4378"/>
    <x v="0"/>
    <x v="0"/>
  </r>
  <r>
    <x v="7"/>
    <n v="213055.09969999999"/>
    <x v="0"/>
    <x v="0"/>
  </r>
  <r>
    <x v="62"/>
    <n v="171603.03599999999"/>
    <x v="1"/>
    <x v="7"/>
  </r>
  <r>
    <x v="6"/>
    <n v="171603.03599999999"/>
    <x v="0"/>
    <x v="0"/>
  </r>
  <r>
    <x v="63"/>
    <n v="56742720.9089"/>
    <x v="0"/>
    <x v="0"/>
  </r>
  <r>
    <x v="4"/>
    <n v="44568914.7707"/>
    <x v="0"/>
    <x v="0"/>
  </r>
  <r>
    <x v="64"/>
    <n v="39861735.861000001"/>
    <x v="1"/>
    <x v="7"/>
  </r>
  <r>
    <x v="6"/>
    <n v="35344753.361199997"/>
    <x v="0"/>
    <x v="0"/>
  </r>
  <r>
    <x v="7"/>
    <n v="4516982.4998000003"/>
    <x v="0"/>
    <x v="0"/>
  </r>
  <r>
    <x v="65"/>
    <n v="3355407.2817000002"/>
    <x v="1"/>
    <x v="5"/>
  </r>
  <r>
    <x v="6"/>
    <n v="3355407.2817000002"/>
    <x v="0"/>
    <x v="0"/>
  </r>
  <r>
    <x v="66"/>
    <n v="1351771.628"/>
    <x v="1"/>
    <x v="8"/>
  </r>
  <r>
    <x v="7"/>
    <n v="1351771.6279"/>
    <x v="0"/>
    <x v="0"/>
  </r>
  <r>
    <x v="8"/>
    <n v="12173806.1382"/>
    <x v="0"/>
    <x v="0"/>
  </r>
  <r>
    <x v="64"/>
    <n v="10968438.168"/>
    <x v="1"/>
    <x v="7"/>
  </r>
  <r>
    <x v="6"/>
    <n v="10093389.551999999"/>
    <x v="0"/>
    <x v="0"/>
  </r>
  <r>
    <x v="7"/>
    <n v="875048.61600000004"/>
    <x v="0"/>
    <x v="0"/>
  </r>
  <r>
    <x v="65"/>
    <n v="675201.47019999998"/>
    <x v="1"/>
    <x v="5"/>
  </r>
  <r>
    <x v="6"/>
    <n v="675201.47022000002"/>
    <x v="0"/>
    <x v="0"/>
  </r>
  <r>
    <x v="66"/>
    <n v="530166.5"/>
    <x v="1"/>
    <x v="8"/>
  </r>
  <r>
    <x v="67"/>
    <n v="45628640.409500003"/>
    <x v="0"/>
    <x v="0"/>
  </r>
  <r>
    <x v="4"/>
    <n v="34685097.847000003"/>
    <x v="0"/>
    <x v="0"/>
  </r>
  <r>
    <x v="68"/>
    <n v="33999898.450000003"/>
    <x v="1"/>
    <x v="4"/>
  </r>
  <r>
    <x v="69"/>
    <n v="33081010.240559999"/>
    <x v="0"/>
    <x v="0"/>
  </r>
  <r>
    <x v="70"/>
    <n v="918888.20940000005"/>
    <x v="0"/>
    <x v="0"/>
  </r>
  <r>
    <x v="71"/>
    <n v="685199.397"/>
    <x v="0"/>
    <x v="0"/>
  </r>
  <r>
    <x v="8"/>
    <n v="10943542.5625"/>
    <x v="0"/>
    <x v="0"/>
  </r>
  <r>
    <x v="68"/>
    <n v="10836787.0756"/>
    <x v="1"/>
    <x v="4"/>
  </r>
  <r>
    <x v="6"/>
    <n v="9558240.6999999993"/>
    <x v="0"/>
    <x v="0"/>
  </r>
  <r>
    <x v="7"/>
    <n v="1278546.3755999999"/>
    <x v="0"/>
    <x v="0"/>
  </r>
  <r>
    <x v="72"/>
    <n v="106755.48699999999"/>
    <x v="0"/>
    <x v="0"/>
  </r>
  <r>
    <x v="73"/>
    <n v="129665570.99869999"/>
    <x v="0"/>
    <x v="0"/>
  </r>
  <r>
    <x v="74"/>
    <n v="3652.3764999999999"/>
    <x v="0"/>
    <x v="0"/>
  </r>
  <r>
    <x v="75"/>
    <n v="3652.3764999999999"/>
    <x v="1"/>
    <x v="4"/>
  </r>
  <r>
    <x v="10"/>
    <n v="5466471.7734000003"/>
    <x v="0"/>
    <x v="0"/>
  </r>
  <r>
    <x v="76"/>
    <n v="5466471.7734000003"/>
    <x v="1"/>
    <x v="1"/>
  </r>
  <r>
    <x v="14"/>
    <n v="40732918.3983"/>
    <x v="0"/>
    <x v="0"/>
  </r>
  <r>
    <x v="77"/>
    <n v="16736522.8007"/>
    <x v="0"/>
    <x v="0"/>
  </r>
  <r>
    <x v="78"/>
    <n v="13960954.313899999"/>
    <x v="1"/>
    <x v="2"/>
  </r>
  <r>
    <x v="79"/>
    <n v="267595.99939999997"/>
    <x v="1"/>
    <x v="2"/>
  </r>
  <r>
    <x v="80"/>
    <n v="819911.04169999994"/>
    <x v="1"/>
    <x v="2"/>
  </r>
  <r>
    <x v="81"/>
    <n v="1393037.2"/>
    <x v="1"/>
    <x v="2"/>
  </r>
  <r>
    <x v="82"/>
    <n v="295024.24589999998"/>
    <x v="0"/>
    <x v="0"/>
  </r>
  <r>
    <x v="83"/>
    <n v="1382147"/>
    <x v="0"/>
    <x v="0"/>
  </r>
  <r>
    <x v="84"/>
    <n v="11405118.2312"/>
    <x v="1"/>
    <x v="2"/>
  </r>
  <r>
    <x v="85"/>
    <n v="5339917"/>
    <x v="0"/>
    <x v="0"/>
  </r>
  <r>
    <x v="86"/>
    <n v="6065201.2313000001"/>
    <x v="0"/>
    <x v="0"/>
  </r>
  <r>
    <x v="87"/>
    <n v="10709694"/>
    <x v="1"/>
    <x v="9"/>
  </r>
  <r>
    <x v="88"/>
    <n v="124786.3046"/>
    <x v="1"/>
    <x v="9"/>
  </r>
  <r>
    <x v="89"/>
    <n v="62306.919800000003"/>
    <x v="1"/>
    <x v="6"/>
  </r>
  <r>
    <x v="85"/>
    <n v="56967.199999999997"/>
    <x v="0"/>
    <x v="0"/>
  </r>
  <r>
    <x v="86"/>
    <n v="5339.71983"/>
    <x v="0"/>
    <x v="0"/>
  </r>
  <r>
    <x v="90"/>
    <n v="235430.14199999999"/>
    <x v="1"/>
    <x v="9"/>
  </r>
  <r>
    <x v="91"/>
    <n v="76913"/>
    <x v="1"/>
    <x v="9"/>
  </r>
  <r>
    <x v="37"/>
    <n v="0"/>
    <x v="0"/>
    <x v="0"/>
  </r>
  <r>
    <x v="83"/>
    <n v="0"/>
    <x v="0"/>
    <x v="0"/>
  </r>
  <r>
    <x v="84"/>
    <n v="0"/>
    <x v="0"/>
    <x v="0"/>
  </r>
  <r>
    <x v="87"/>
    <n v="0"/>
    <x v="0"/>
    <x v="0"/>
  </r>
  <r>
    <x v="88"/>
    <n v="0"/>
    <x v="0"/>
    <x v="0"/>
  </r>
  <r>
    <x v="89"/>
    <n v="0"/>
    <x v="0"/>
    <x v="0"/>
  </r>
  <r>
    <x v="4"/>
    <n v="64917828.321999997"/>
    <x v="0"/>
    <x v="0"/>
  </r>
  <r>
    <x v="92"/>
    <n v="2023306.0349999999"/>
    <x v="1"/>
    <x v="2"/>
  </r>
  <r>
    <x v="93"/>
    <n v="8147566.1184"/>
    <x v="1"/>
    <x v="5"/>
  </r>
  <r>
    <x v="6"/>
    <n v="8011371.1184999999"/>
    <x v="0"/>
    <x v="0"/>
  </r>
  <r>
    <x v="7"/>
    <n v="136195"/>
    <x v="0"/>
    <x v="0"/>
  </r>
  <r>
    <x v="94"/>
    <n v="937854.76470000006"/>
    <x v="0"/>
    <x v="0"/>
  </r>
  <r>
    <x v="6"/>
    <n v="929048.76466999995"/>
    <x v="0"/>
    <x v="0"/>
  </r>
  <r>
    <x v="7"/>
    <n v="8806"/>
    <x v="0"/>
    <x v="0"/>
  </r>
  <r>
    <x v="95"/>
    <n v="445192.98310000001"/>
    <x v="1"/>
    <x v="4"/>
  </r>
  <r>
    <x v="96"/>
    <n v="1160914.4890000001"/>
    <x v="1"/>
    <x v="2"/>
  </r>
  <r>
    <x v="97"/>
    <n v="146363"/>
    <x v="1"/>
    <x v="9"/>
  </r>
  <r>
    <x v="7"/>
    <n v="146363"/>
    <x v="0"/>
    <x v="0"/>
  </r>
  <r>
    <x v="98"/>
    <n v="101386"/>
    <x v="0"/>
    <x v="0"/>
  </r>
  <r>
    <x v="99"/>
    <n v="85426.408100000001"/>
    <x v="0"/>
    <x v="0"/>
  </r>
  <r>
    <x v="100"/>
    <n v="51670171.936300002"/>
    <x v="0"/>
    <x v="0"/>
  </r>
  <r>
    <x v="6"/>
    <n v="1818326"/>
    <x v="0"/>
    <x v="0"/>
  </r>
  <r>
    <x v="7"/>
    <n v="49851845.936300002"/>
    <x v="0"/>
    <x v="0"/>
  </r>
  <r>
    <x v="101"/>
    <n v="3901.4697999999999"/>
    <x v="1"/>
    <x v="2"/>
  </r>
  <r>
    <x v="102"/>
    <n v="85291.721000000005"/>
    <x v="1"/>
    <x v="9"/>
  </r>
  <r>
    <x v="91"/>
    <n v="109440.1857"/>
    <x v="1"/>
    <x v="9"/>
  </r>
  <r>
    <x v="103"/>
    <n v="1013.211"/>
    <x v="1"/>
    <x v="9"/>
  </r>
  <r>
    <x v="41"/>
    <n v="31676.68"/>
    <x v="0"/>
    <x v="0"/>
  </r>
  <r>
    <x v="104"/>
    <n v="31676.68"/>
    <x v="0"/>
    <x v="0"/>
  </r>
  <r>
    <x v="45"/>
    <n v="0"/>
    <x v="0"/>
    <x v="0"/>
  </r>
  <r>
    <x v="105"/>
    <n v="0"/>
    <x v="0"/>
    <x v="0"/>
  </r>
  <r>
    <x v="8"/>
    <n v="16971428.9793"/>
    <x v="0"/>
    <x v="0"/>
  </r>
  <r>
    <x v="92"/>
    <n v="511449.86810000002"/>
    <x v="1"/>
    <x v="2"/>
  </r>
  <r>
    <x v="93"/>
    <n v="1533600.06"/>
    <x v="1"/>
    <x v="5"/>
  </r>
  <r>
    <x v="6"/>
    <n v="1533600.06"/>
    <x v="0"/>
    <x v="0"/>
  </r>
  <r>
    <x v="94"/>
    <n v="557683.49540000001"/>
    <x v="0"/>
    <x v="0"/>
  </r>
  <r>
    <x v="6"/>
    <n v="557683.49542000005"/>
    <x v="0"/>
    <x v="0"/>
  </r>
  <r>
    <x v="95"/>
    <n v="5508.2379000000001"/>
    <x v="1"/>
    <x v="4"/>
  </r>
  <r>
    <x v="96"/>
    <n v="219225"/>
    <x v="1"/>
    <x v="2"/>
  </r>
  <r>
    <x v="98"/>
    <n v="1237817"/>
    <x v="0"/>
    <x v="0"/>
  </r>
  <r>
    <x v="106"/>
    <n v="5733.8922000000002"/>
    <x v="0"/>
    <x v="0"/>
  </r>
  <r>
    <x v="107"/>
    <n v="12870071.4256"/>
    <x v="0"/>
    <x v="0"/>
  </r>
  <r>
    <x v="7"/>
    <n v="12870071.4256"/>
    <x v="0"/>
    <x v="0"/>
  </r>
  <r>
    <x v="91"/>
    <n v="30340"/>
    <x v="1"/>
    <x v="9"/>
  </r>
  <r>
    <x v="46"/>
    <n v="1541594.4691000001"/>
    <x v="0"/>
    <x v="0"/>
  </r>
  <r>
    <x v="108"/>
    <n v="1541594.4691000001"/>
    <x v="0"/>
    <x v="0"/>
  </r>
  <r>
    <x v="6"/>
    <n v="1532110.4690700001"/>
    <x v="0"/>
    <x v="0"/>
  </r>
  <r>
    <x v="7"/>
    <n v="948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СводнаяТаблица4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C14" firstHeaderRow="1" firstDataRow="2" firstDataCol="1" rowPageCount="1" colPageCount="1"/>
  <pivotFields count="4">
    <pivotField axis="axisPage" showAll="0">
      <items count="110">
        <item x="9"/>
        <item x="107"/>
        <item x="74"/>
        <item x="72"/>
        <item x="1"/>
        <item x="29"/>
        <item x="19"/>
        <item x="103"/>
        <item x="67"/>
        <item x="85"/>
        <item x="86"/>
        <item x="7"/>
        <item x="70"/>
        <item x="6"/>
        <item x="69"/>
        <item x="0"/>
        <item x="96"/>
        <item x="106"/>
        <item x="30"/>
        <item x="36"/>
        <item x="99"/>
        <item x="100"/>
        <item x="53"/>
        <item x="82"/>
        <item x="108"/>
        <item x="3"/>
        <item x="10"/>
        <item x="37"/>
        <item x="14"/>
        <item x="38"/>
        <item x="2"/>
        <item x="12"/>
        <item x="57"/>
        <item x="56"/>
        <item x="95"/>
        <item x="49"/>
        <item x="78"/>
        <item x="59"/>
        <item x="64"/>
        <item x="15"/>
        <item x="21"/>
        <item x="58"/>
        <item x="35"/>
        <item x="62"/>
        <item x="60"/>
        <item x="80"/>
        <item x="71"/>
        <item x="13"/>
        <item x="66"/>
        <item x="17"/>
        <item x="23"/>
        <item x="31"/>
        <item x="24"/>
        <item x="55"/>
        <item x="20"/>
        <item x="18"/>
        <item x="51"/>
        <item x="27"/>
        <item x="68"/>
        <item x="16"/>
        <item x="22"/>
        <item x="5"/>
        <item x="25"/>
        <item x="75"/>
        <item x="88"/>
        <item x="101"/>
        <item x="81"/>
        <item x="63"/>
        <item x="83"/>
        <item x="33"/>
        <item x="11"/>
        <item x="90"/>
        <item x="102"/>
        <item x="94"/>
        <item x="65"/>
        <item x="79"/>
        <item x="39"/>
        <item x="26"/>
        <item x="73"/>
        <item x="91"/>
        <item x="34"/>
        <item x="93"/>
        <item x="84"/>
        <item x="50"/>
        <item x="42"/>
        <item x="47"/>
        <item x="98"/>
        <item x="97"/>
        <item x="89"/>
        <item x="54"/>
        <item x="104"/>
        <item x="105"/>
        <item x="43"/>
        <item x="52"/>
        <item x="48"/>
        <item x="8"/>
        <item x="4"/>
        <item x="46"/>
        <item x="41"/>
        <item x="45"/>
        <item x="44"/>
        <item x="76"/>
        <item x="40"/>
        <item x="92"/>
        <item x="32"/>
        <item x="77"/>
        <item x="28"/>
        <item x="87"/>
        <item x="61"/>
        <item t="default"/>
      </items>
    </pivotField>
    <pivotField dataField="1" numFmtId="168" showAll="0"/>
    <pivotField axis="axisCol" showAll="0">
      <items count="3">
        <item x="1"/>
        <item x="0"/>
        <item t="default"/>
      </items>
    </pivotField>
    <pivotField axis="axisRow" showAll="0">
      <items count="11">
        <item x="9"/>
        <item x="1"/>
        <item x="3"/>
        <item x="8"/>
        <item x="4"/>
        <item x="7"/>
        <item x="5"/>
        <item x="2"/>
        <item x="6"/>
        <item h="1" x="0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2">
    <i>
      <x/>
    </i>
    <i t="grand">
      <x/>
    </i>
  </colItems>
  <pageFields count="1">
    <pageField fld="0" hier="-1"/>
  </pageFields>
  <dataFields count="1">
    <dataField name="Сумма по полю Exp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C19" firstHeaderRow="1" firstDataRow="2" firstDataCol="1" rowPageCount="1" colPageCount="1"/>
  <pivotFields count="4">
    <pivotField axis="axisPage" showAll="0">
      <items count="110">
        <item x="9"/>
        <item x="107"/>
        <item x="74"/>
        <item x="72"/>
        <item x="1"/>
        <item x="29"/>
        <item x="19"/>
        <item x="103"/>
        <item x="67"/>
        <item x="85"/>
        <item x="86"/>
        <item x="7"/>
        <item x="70"/>
        <item x="6"/>
        <item x="69"/>
        <item x="0"/>
        <item x="96"/>
        <item x="106"/>
        <item x="30"/>
        <item x="36"/>
        <item x="99"/>
        <item x="100"/>
        <item x="53"/>
        <item x="82"/>
        <item x="108"/>
        <item x="3"/>
        <item x="10"/>
        <item x="37"/>
        <item x="14"/>
        <item x="38"/>
        <item x="2"/>
        <item x="12"/>
        <item x="57"/>
        <item x="56"/>
        <item x="95"/>
        <item x="49"/>
        <item x="78"/>
        <item x="59"/>
        <item x="64"/>
        <item x="15"/>
        <item x="21"/>
        <item x="58"/>
        <item x="35"/>
        <item x="62"/>
        <item x="60"/>
        <item x="80"/>
        <item x="71"/>
        <item x="13"/>
        <item x="66"/>
        <item x="17"/>
        <item x="23"/>
        <item x="31"/>
        <item x="24"/>
        <item x="55"/>
        <item x="20"/>
        <item x="18"/>
        <item x="51"/>
        <item x="27"/>
        <item x="68"/>
        <item x="16"/>
        <item x="22"/>
        <item x="5"/>
        <item x="25"/>
        <item x="75"/>
        <item x="88"/>
        <item x="101"/>
        <item x="81"/>
        <item x="63"/>
        <item x="83"/>
        <item x="33"/>
        <item x="11"/>
        <item x="90"/>
        <item x="102"/>
        <item x="94"/>
        <item x="65"/>
        <item x="79"/>
        <item x="39"/>
        <item x="26"/>
        <item x="73"/>
        <item x="91"/>
        <item x="34"/>
        <item x="93"/>
        <item x="84"/>
        <item x="50"/>
        <item x="42"/>
        <item x="47"/>
        <item x="98"/>
        <item x="97"/>
        <item x="89"/>
        <item x="54"/>
        <item x="104"/>
        <item x="105"/>
        <item x="43"/>
        <item x="52"/>
        <item x="48"/>
        <item x="8"/>
        <item x="4"/>
        <item x="46"/>
        <item x="41"/>
        <item x="45"/>
        <item x="44"/>
        <item x="76"/>
        <item x="40"/>
        <item x="92"/>
        <item x="32"/>
        <item x="77"/>
        <item x="28"/>
        <item x="87"/>
        <item x="61"/>
        <item t="default"/>
      </items>
    </pivotField>
    <pivotField dataField="1" numFmtId="168" showAll="0"/>
    <pivotField axis="axisRow" showAll="0">
      <items count="17">
        <item x="14"/>
        <item x="1"/>
        <item x="4"/>
        <item x="13"/>
        <item x="3"/>
        <item x="5"/>
        <item x="10"/>
        <item x="6"/>
        <item x="11"/>
        <item x="12"/>
        <item x="9"/>
        <item x="8"/>
        <item x="2"/>
        <item x="7"/>
        <item h="1" x="15"/>
        <item h="1" x="0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Сумма по полю Exp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OECDStat_Metadata/ShowMetadata.ashx?Dataset=CRS1&amp;Coords=%5bFLOWTYPE%5d.%5b115%5d&amp;ShowOnWeb=true&amp;Lang=en" TargetMode="External"/><Relationship Id="rId2" Type="http://schemas.openxmlformats.org/officeDocument/2006/relationships/hyperlink" Target="http://stats.oecd.org/OECDStat_Metadata/ShowMetadata.ashx?Dataset=CRS1&amp;Coords=%5bFLOW%5d.%5b100%5d&amp;ShowOnWeb=true&amp;Lang=en" TargetMode="External"/><Relationship Id="rId1" Type="http://schemas.openxmlformats.org/officeDocument/2006/relationships/hyperlink" Target="http://stats.oecd.org/OECDStat_Metadata/ShowMetadata.ashx?Dataset=CRS1&amp;ShowOnWeb=true&amp;Lang=en" TargetMode="External"/><Relationship Id="rId5" Type="http://schemas.openxmlformats.org/officeDocument/2006/relationships/hyperlink" Target="http://stats.oecd.org/" TargetMode="External"/><Relationship Id="rId4" Type="http://schemas.openxmlformats.org/officeDocument/2006/relationships/hyperlink" Target="http://stats.oecd.org/OECDStat_Metadata/ShowMetadata.ashx?Dataset=CRS1&amp;Coords=%5bAIDTYPE%5d.%5b100%5d&amp;ShowOnWeb=true&amp;Lang=en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G24"/>
  <sheetViews>
    <sheetView workbookViewId="0">
      <selection activeCell="D33" sqref="D33"/>
    </sheetView>
  </sheetViews>
  <sheetFormatPr defaultRowHeight="12.75"/>
  <cols>
    <col min="3" max="3" width="18.5703125" customWidth="1"/>
    <col min="4" max="4" width="24.42578125" customWidth="1"/>
    <col min="5" max="5" width="20.85546875" customWidth="1"/>
    <col min="7" max="7" width="10.28515625" bestFit="1" customWidth="1"/>
    <col min="8" max="8" width="20.140625" customWidth="1"/>
    <col min="9" max="9" width="12.7109375" customWidth="1"/>
    <col min="11" max="11" width="11.140625" customWidth="1"/>
  </cols>
  <sheetData>
    <row r="3" spans="3:7" ht="15.75">
      <c r="C3" s="207"/>
      <c r="D3" s="208">
        <v>2016</v>
      </c>
      <c r="E3" s="209"/>
    </row>
    <row r="4" spans="3:7" ht="15.75">
      <c r="C4" s="207"/>
      <c r="D4" s="210" t="s">
        <v>1414</v>
      </c>
      <c r="E4" s="210" t="s">
        <v>1415</v>
      </c>
    </row>
    <row r="5" spans="3:7" ht="15.75">
      <c r="C5" s="211" t="s">
        <v>1417</v>
      </c>
      <c r="D5" s="210">
        <v>1105128775.7658801</v>
      </c>
      <c r="E5" s="210">
        <v>947781457.59027016</v>
      </c>
    </row>
    <row r="6" spans="3:7" ht="15.75">
      <c r="C6" s="211" t="s">
        <v>1416</v>
      </c>
      <c r="D6" s="210">
        <v>656392023</v>
      </c>
      <c r="E6" s="210">
        <v>656392023</v>
      </c>
    </row>
    <row r="7" spans="3:7" ht="15.75">
      <c r="C7" s="211" t="s">
        <v>1418</v>
      </c>
      <c r="D7" s="210">
        <f>SUM(D5:D6)</f>
        <v>1761520798.7658801</v>
      </c>
      <c r="E7" s="210">
        <f>SUM(E5:E6)</f>
        <v>1604173480.59027</v>
      </c>
    </row>
    <row r="8" spans="3:7" ht="15">
      <c r="C8" s="207"/>
      <c r="D8" s="207"/>
      <c r="E8" s="207"/>
    </row>
    <row r="9" spans="3:7" ht="15">
      <c r="C9" s="207"/>
      <c r="D9" s="207"/>
      <c r="E9" s="207"/>
    </row>
    <row r="10" spans="3:7" ht="15.75">
      <c r="C10" s="212" t="s">
        <v>1419</v>
      </c>
      <c r="D10" s="211">
        <v>46971150</v>
      </c>
      <c r="E10" s="207"/>
    </row>
    <row r="11" spans="3:7" ht="15.75">
      <c r="C11" s="212" t="s">
        <v>1415</v>
      </c>
      <c r="D11" s="211">
        <v>1604173</v>
      </c>
      <c r="E11" s="213">
        <f>D11/D10</f>
        <v>3.4152304127107812E-2</v>
      </c>
    </row>
    <row r="12" spans="3:7" ht="15.75">
      <c r="C12" s="212" t="s">
        <v>1414</v>
      </c>
      <c r="D12" s="211">
        <v>1761521</v>
      </c>
      <c r="E12" s="213">
        <f>D12/D10</f>
        <v>3.7502190174181382E-2</v>
      </c>
      <c r="G12" s="28"/>
    </row>
    <row r="13" spans="3:7" ht="15.75">
      <c r="C13" s="212" t="s">
        <v>1420</v>
      </c>
      <c r="D13" s="212">
        <v>947781</v>
      </c>
      <c r="E13" s="213">
        <f>D13/D10</f>
        <v>2.0177939011499613E-2</v>
      </c>
    </row>
    <row r="14" spans="3:7" ht="15.75">
      <c r="C14" s="207"/>
      <c r="D14" s="212">
        <v>1105129</v>
      </c>
      <c r="E14" s="213">
        <f>D14/D10</f>
        <v>2.3527825058573187E-2</v>
      </c>
    </row>
    <row r="17" spans="3:7" ht="13.5" thickBot="1"/>
    <row r="18" spans="3:7" ht="13.5" thickBot="1">
      <c r="C18" s="662">
        <v>2016</v>
      </c>
      <c r="D18" s="663"/>
      <c r="E18" s="663"/>
      <c r="F18" s="663"/>
      <c r="G18" s="664"/>
    </row>
    <row r="19" spans="3:7" ht="13.5" thickTop="1">
      <c r="C19" s="665" t="s">
        <v>1421</v>
      </c>
      <c r="D19" s="665" t="s">
        <v>1426</v>
      </c>
      <c r="E19" s="198" t="s">
        <v>1013</v>
      </c>
      <c r="F19" s="198" t="s">
        <v>1427</v>
      </c>
      <c r="G19" s="198" t="s">
        <v>1013</v>
      </c>
    </row>
    <row r="20" spans="3:7" ht="13.5" thickBot="1">
      <c r="C20" s="666"/>
      <c r="D20" s="666"/>
      <c r="E20" s="199" t="s">
        <v>1415</v>
      </c>
      <c r="F20" s="199" t="s">
        <v>1414</v>
      </c>
      <c r="G20" s="199" t="s">
        <v>1419</v>
      </c>
    </row>
    <row r="21" spans="3:7" ht="26.25" thickBot="1">
      <c r="C21" s="200" t="s">
        <v>1422</v>
      </c>
      <c r="D21" s="201">
        <v>656392023</v>
      </c>
      <c r="E21" s="200">
        <v>40.9</v>
      </c>
      <c r="F21" s="200">
        <v>37.299999999999997</v>
      </c>
      <c r="G21" s="214">
        <v>1.4E-2</v>
      </c>
    </row>
    <row r="22" spans="3:7" ht="26.25" thickBot="1">
      <c r="C22" s="202" t="s">
        <v>1423</v>
      </c>
      <c r="D22" s="203">
        <v>573448370</v>
      </c>
      <c r="E22" s="217">
        <f>D22/$E$5</f>
        <v>0.60504282438484258</v>
      </c>
      <c r="F22" s="217">
        <f>D22/$D$5</f>
        <v>0.51889732904890373</v>
      </c>
      <c r="G22" s="215">
        <v>1.2E-2</v>
      </c>
    </row>
    <row r="23" spans="3:7" ht="51.75" thickBot="1">
      <c r="C23" s="204" t="s">
        <v>1424</v>
      </c>
      <c r="D23" s="205">
        <v>72169766</v>
      </c>
      <c r="E23" s="217">
        <f t="shared" ref="E23:E24" si="0">D23/$E$5</f>
        <v>7.6145999082416413E-2</v>
      </c>
      <c r="F23" s="217">
        <f t="shared" ref="F23:F24" si="1">D23/$D$5</f>
        <v>6.5304394910886895E-2</v>
      </c>
      <c r="G23" s="216">
        <v>2E-3</v>
      </c>
    </row>
    <row r="24" spans="3:7" ht="39" thickBot="1">
      <c r="C24" s="202" t="s">
        <v>1425</v>
      </c>
      <c r="D24" s="206">
        <v>10773886</v>
      </c>
      <c r="E24" s="217">
        <f t="shared" si="0"/>
        <v>1.1367479194404746E-2</v>
      </c>
      <c r="F24" s="217">
        <f t="shared" si="1"/>
        <v>9.7489869382266746E-3</v>
      </c>
      <c r="G24" s="215">
        <v>2.0000000000000001E-4</v>
      </c>
    </row>
  </sheetData>
  <mergeCells count="3">
    <mergeCell ref="C18:G18"/>
    <mergeCell ref="C19:C20"/>
    <mergeCell ref="D19:D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2531"/>
  <sheetViews>
    <sheetView zoomScale="130" zoomScaleNormal="130" workbookViewId="0">
      <selection activeCell="M11" sqref="M11"/>
    </sheetView>
  </sheetViews>
  <sheetFormatPr defaultRowHeight="11.25"/>
  <cols>
    <col min="1" max="5" width="4" style="18" customWidth="1"/>
    <col min="6" max="6" width="51" style="7" customWidth="1"/>
    <col min="7" max="7" width="13.85546875" style="7" customWidth="1"/>
    <col min="8" max="12" width="9.140625" style="7"/>
    <col min="13" max="13" width="18.85546875" style="7" customWidth="1"/>
    <col min="14" max="14" width="12.140625" style="7" bestFit="1" customWidth="1"/>
    <col min="15" max="16384" width="9.140625" style="7"/>
  </cols>
  <sheetData>
    <row r="1" spans="1:44">
      <c r="C1" s="18" t="s">
        <v>1791</v>
      </c>
      <c r="D1" s="18" t="s">
        <v>1700</v>
      </c>
      <c r="E1" s="18" t="s">
        <v>1701</v>
      </c>
      <c r="F1" s="19" t="s">
        <v>1790</v>
      </c>
      <c r="G1" s="12" t="s">
        <v>1699</v>
      </c>
      <c r="H1" s="7" t="s">
        <v>1698</v>
      </c>
      <c r="I1" s="7" t="s">
        <v>957</v>
      </c>
      <c r="J1" s="7" t="s">
        <v>956</v>
      </c>
    </row>
    <row r="2" spans="1:44" ht="14.25" customHeight="1">
      <c r="A2" s="17" t="s">
        <v>209</v>
      </c>
      <c r="B2" s="17"/>
      <c r="C2" s="17"/>
      <c r="D2" s="17"/>
      <c r="E2" s="17"/>
      <c r="F2" s="10" t="s">
        <v>210</v>
      </c>
      <c r="G2" s="11">
        <v>1128316065.2406001</v>
      </c>
    </row>
    <row r="3" spans="1:44" ht="10.5" customHeight="1">
      <c r="B3" s="18" t="s">
        <v>211</v>
      </c>
      <c r="F3" s="19" t="s">
        <v>212</v>
      </c>
      <c r="G3" s="12">
        <v>10490063.983999999</v>
      </c>
      <c r="L3" s="526"/>
      <c r="M3" s="527" t="s">
        <v>1783</v>
      </c>
      <c r="N3" s="12">
        <f>G35+G58+G61+G65+G68+G79+G82+G90+G154+G159+G202+G203+G223+G224+G228+G211+G89+G222+G171+G172+G38+G41+G201</f>
        <v>102947771.4332</v>
      </c>
    </row>
    <row r="4" spans="1:44">
      <c r="C4" s="18" t="s">
        <v>213</v>
      </c>
      <c r="F4" s="113" t="s">
        <v>1</v>
      </c>
      <c r="G4" s="12">
        <v>4990000.6518000001</v>
      </c>
    </row>
    <row r="5" spans="1:44">
      <c r="D5" s="18" t="s">
        <v>214</v>
      </c>
      <c r="F5" s="19" t="s">
        <v>215</v>
      </c>
      <c r="G5" s="12">
        <v>4990000.6518000001</v>
      </c>
      <c r="H5" s="7" t="s">
        <v>1711</v>
      </c>
      <c r="I5" s="7" t="s">
        <v>1866</v>
      </c>
      <c r="J5" s="7" t="s">
        <v>1710</v>
      </c>
    </row>
    <row r="6" spans="1:44">
      <c r="C6" s="18" t="s">
        <v>269</v>
      </c>
      <c r="F6" s="19" t="s">
        <v>270</v>
      </c>
      <c r="G6" s="12">
        <v>4440631.3875000002</v>
      </c>
      <c r="M6" s="12">
        <f>G2-N3</f>
        <v>1025368293.8074001</v>
      </c>
      <c r="N6" s="528">
        <f>(M6-G194)-G218</f>
        <v>1023872755.5473001</v>
      </c>
      <c r="O6" s="7" t="s">
        <v>1795</v>
      </c>
    </row>
    <row r="7" spans="1:44" ht="42">
      <c r="D7" s="18" t="s">
        <v>248</v>
      </c>
      <c r="F7" s="19" t="s">
        <v>1679</v>
      </c>
      <c r="G7" s="12">
        <v>4440631.3875000002</v>
      </c>
      <c r="H7" s="7" t="s">
        <v>1711</v>
      </c>
      <c r="I7" s="7" t="s">
        <v>1866</v>
      </c>
      <c r="J7" s="7" t="s">
        <v>1710</v>
      </c>
    </row>
    <row r="8" spans="1:44" ht="11.25" customHeight="1">
      <c r="E8" s="18" t="s">
        <v>231</v>
      </c>
      <c r="F8" s="19" t="s">
        <v>271</v>
      </c>
      <c r="G8" s="12">
        <v>3863293.4109999998</v>
      </c>
    </row>
    <row r="9" spans="1:44" ht="13.5" customHeight="1">
      <c r="E9" s="18" t="s">
        <v>272</v>
      </c>
      <c r="F9" s="19" t="s">
        <v>273</v>
      </c>
      <c r="G9" s="12">
        <v>577337.97649999999</v>
      </c>
    </row>
    <row r="10" spans="1:44">
      <c r="C10" s="18" t="s">
        <v>274</v>
      </c>
      <c r="F10" s="19" t="s">
        <v>275</v>
      </c>
      <c r="G10" s="12">
        <v>1059431.9446</v>
      </c>
    </row>
    <row r="11" spans="1:44" ht="27.75" customHeight="1">
      <c r="D11" s="18" t="s">
        <v>248</v>
      </c>
      <c r="F11" s="19" t="s">
        <v>1679</v>
      </c>
      <c r="G11" s="12">
        <v>1059431.9446</v>
      </c>
      <c r="H11" s="7" t="s">
        <v>1711</v>
      </c>
      <c r="I11" s="7" t="s">
        <v>1866</v>
      </c>
      <c r="J11" s="7" t="s">
        <v>1710</v>
      </c>
    </row>
    <row r="12" spans="1:44" ht="14.25" customHeight="1">
      <c r="E12" s="18" t="s">
        <v>231</v>
      </c>
      <c r="F12" s="19" t="s">
        <v>271</v>
      </c>
      <c r="G12" s="12">
        <v>735999.94464999996</v>
      </c>
    </row>
    <row r="13" spans="1:44">
      <c r="E13" s="18" t="s">
        <v>272</v>
      </c>
      <c r="F13" s="19" t="s">
        <v>273</v>
      </c>
      <c r="G13" s="12">
        <v>323432</v>
      </c>
    </row>
    <row r="14" spans="1:44" ht="10.5" customHeight="1">
      <c r="B14" s="18" t="s">
        <v>216</v>
      </c>
      <c r="F14" s="19" t="s">
        <v>394</v>
      </c>
      <c r="G14" s="12">
        <v>718078337.74880004</v>
      </c>
    </row>
    <row r="15" spans="1:44">
      <c r="C15" s="18" t="s">
        <v>218</v>
      </c>
      <c r="F15" s="418" t="s">
        <v>0</v>
      </c>
      <c r="G15" s="12">
        <v>1329.8357000000001</v>
      </c>
    </row>
    <row r="16" spans="1:44" ht="18" customHeight="1">
      <c r="D16" s="18" t="s">
        <v>219</v>
      </c>
      <c r="F16" s="19" t="s">
        <v>1680</v>
      </c>
      <c r="G16" s="12">
        <v>1329.8357000000001</v>
      </c>
      <c r="H16" s="7" t="s">
        <v>1711</v>
      </c>
      <c r="I16" s="427" t="s">
        <v>1788</v>
      </c>
      <c r="J16" s="427" t="s">
        <v>1784</v>
      </c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</row>
    <row r="17" spans="1:44">
      <c r="C17" s="18" t="s">
        <v>220</v>
      </c>
      <c r="F17" s="419" t="s">
        <v>2</v>
      </c>
      <c r="G17" s="12">
        <v>510844.114</v>
      </c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</row>
    <row r="18" spans="1:44">
      <c r="D18" s="18" t="s">
        <v>221</v>
      </c>
      <c r="F18" s="19" t="s">
        <v>222</v>
      </c>
      <c r="G18" s="12">
        <v>510844.114</v>
      </c>
      <c r="H18" s="7" t="s">
        <v>1711</v>
      </c>
      <c r="I18" s="427" t="s">
        <v>1866</v>
      </c>
      <c r="J18" s="427" t="s">
        <v>1789</v>
      </c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</row>
    <row r="19" spans="1:44" s="423" customFormat="1" ht="15" customHeight="1">
      <c r="A19" s="420"/>
      <c r="B19" s="420"/>
      <c r="C19" s="420" t="s">
        <v>1674</v>
      </c>
      <c r="D19" s="420"/>
      <c r="E19" s="420"/>
      <c r="F19" s="421" t="s">
        <v>1675</v>
      </c>
      <c r="G19" s="422">
        <v>655037941.11450005</v>
      </c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</row>
    <row r="20" spans="1:44" ht="21">
      <c r="D20" s="18" t="s">
        <v>965</v>
      </c>
      <c r="F20" s="19" t="s">
        <v>1125</v>
      </c>
      <c r="G20" s="12">
        <v>623424240.59300005</v>
      </c>
    </row>
    <row r="21" spans="1:44">
      <c r="E21" s="18" t="s">
        <v>234</v>
      </c>
      <c r="F21" s="19" t="s">
        <v>232</v>
      </c>
      <c r="G21" s="12">
        <v>301174970.92014003</v>
      </c>
      <c r="H21" s="7" t="s">
        <v>1711</v>
      </c>
      <c r="J21" s="7" t="s">
        <v>1710</v>
      </c>
    </row>
    <row r="22" spans="1:44">
      <c r="E22" s="18" t="s">
        <v>236</v>
      </c>
      <c r="F22" s="19" t="s">
        <v>233</v>
      </c>
      <c r="G22" s="12">
        <v>2794082.8319299999</v>
      </c>
      <c r="H22" s="7" t="s">
        <v>1711</v>
      </c>
      <c r="J22" s="7" t="s">
        <v>1710</v>
      </c>
    </row>
    <row r="23" spans="1:44">
      <c r="E23" s="18" t="s">
        <v>238</v>
      </c>
      <c r="F23" s="19" t="s">
        <v>1681</v>
      </c>
      <c r="G23" s="12">
        <v>30987955.877590001</v>
      </c>
      <c r="H23" s="7" t="s">
        <v>1711</v>
      </c>
      <c r="I23" s="7" t="s">
        <v>1910</v>
      </c>
      <c r="J23" s="7" t="s">
        <v>1710</v>
      </c>
    </row>
    <row r="24" spans="1:44" ht="21">
      <c r="E24" s="18" t="s">
        <v>323</v>
      </c>
      <c r="F24" s="19" t="s">
        <v>1188</v>
      </c>
      <c r="G24" s="12">
        <v>1392594.0643499999</v>
      </c>
      <c r="H24" s="7" t="s">
        <v>1711</v>
      </c>
      <c r="J24" s="7" t="s">
        <v>1710</v>
      </c>
    </row>
    <row r="25" spans="1:44" ht="21">
      <c r="E25" s="18" t="s">
        <v>1200</v>
      </c>
      <c r="F25" s="19" t="s">
        <v>1682</v>
      </c>
      <c r="G25" s="12">
        <v>287074636.89895999</v>
      </c>
      <c r="H25" s="7" t="s">
        <v>1711</v>
      </c>
      <c r="J25" s="7" t="s">
        <v>1755</v>
      </c>
    </row>
    <row r="26" spans="1:44" ht="31.5">
      <c r="D26" s="18" t="s">
        <v>966</v>
      </c>
      <c r="F26" s="19" t="s">
        <v>1181</v>
      </c>
      <c r="G26" s="12">
        <v>17783283.359499998</v>
      </c>
    </row>
    <row r="27" spans="1:44" ht="21">
      <c r="E27" s="18" t="s">
        <v>234</v>
      </c>
      <c r="F27" s="19" t="s">
        <v>1180</v>
      </c>
      <c r="G27" s="12">
        <v>1926417.8074</v>
      </c>
      <c r="H27" s="7" t="s">
        <v>1711</v>
      </c>
      <c r="I27" s="7" t="s">
        <v>1866</v>
      </c>
      <c r="J27" s="7" t="s">
        <v>1710</v>
      </c>
    </row>
    <row r="28" spans="1:44" ht="31.5">
      <c r="E28" s="18" t="s">
        <v>236</v>
      </c>
      <c r="F28" s="19" t="s">
        <v>1179</v>
      </c>
      <c r="G28" s="12">
        <v>1658964.40157</v>
      </c>
      <c r="H28" s="7" t="s">
        <v>1711</v>
      </c>
      <c r="I28" s="7" t="s">
        <v>1866</v>
      </c>
      <c r="J28" s="7" t="s">
        <v>1710</v>
      </c>
    </row>
    <row r="29" spans="1:44">
      <c r="E29" s="18" t="s">
        <v>238</v>
      </c>
      <c r="F29" s="19" t="s">
        <v>235</v>
      </c>
      <c r="G29" s="12">
        <v>6405292.9629800003</v>
      </c>
      <c r="H29" s="7" t="s">
        <v>1711</v>
      </c>
      <c r="I29" s="7" t="s">
        <v>1871</v>
      </c>
      <c r="J29" s="7" t="s">
        <v>1778</v>
      </c>
    </row>
    <row r="30" spans="1:44">
      <c r="E30" s="18" t="s">
        <v>240</v>
      </c>
      <c r="F30" s="19" t="s">
        <v>237</v>
      </c>
      <c r="G30" s="12">
        <v>4258084.8140000002</v>
      </c>
      <c r="H30" s="7" t="s">
        <v>1711</v>
      </c>
      <c r="I30" s="7" t="s">
        <v>1866</v>
      </c>
      <c r="J30" s="7" t="s">
        <v>1710</v>
      </c>
    </row>
    <row r="31" spans="1:44">
      <c r="E31" s="18" t="s">
        <v>321</v>
      </c>
      <c r="F31" s="19" t="s">
        <v>239</v>
      </c>
      <c r="G31" s="12">
        <v>82592</v>
      </c>
      <c r="H31" s="7" t="s">
        <v>1711</v>
      </c>
      <c r="I31" s="7" t="s">
        <v>1714</v>
      </c>
      <c r="J31" s="7" t="s">
        <v>1713</v>
      </c>
    </row>
    <row r="32" spans="1:44" ht="21">
      <c r="E32" s="18" t="s">
        <v>323</v>
      </c>
      <c r="F32" s="19" t="s">
        <v>241</v>
      </c>
      <c r="G32" s="12">
        <v>2756330.34552</v>
      </c>
      <c r="H32" s="7" t="s">
        <v>1711</v>
      </c>
      <c r="I32" s="7" t="s">
        <v>1866</v>
      </c>
      <c r="J32" s="7" t="s">
        <v>1710</v>
      </c>
    </row>
    <row r="33" spans="1:44">
      <c r="E33" s="18" t="s">
        <v>324</v>
      </c>
      <c r="F33" s="19" t="s">
        <v>226</v>
      </c>
      <c r="G33" s="12">
        <v>56965.998899999999</v>
      </c>
      <c r="H33" s="7" t="s">
        <v>1711</v>
      </c>
      <c r="I33" s="7" t="s">
        <v>1866</v>
      </c>
      <c r="J33" s="7" t="s">
        <v>1710</v>
      </c>
    </row>
    <row r="34" spans="1:44">
      <c r="E34" s="18" t="s">
        <v>1178</v>
      </c>
      <c r="F34" s="19" t="s">
        <v>266</v>
      </c>
      <c r="G34" s="12">
        <v>1129</v>
      </c>
      <c r="H34" s="7" t="s">
        <v>1711</v>
      </c>
      <c r="I34" s="7" t="s">
        <v>1866</v>
      </c>
      <c r="J34" s="7" t="s">
        <v>1710</v>
      </c>
    </row>
    <row r="35" spans="1:44" ht="21">
      <c r="E35" s="18" t="s">
        <v>219</v>
      </c>
      <c r="F35" s="19" t="s">
        <v>256</v>
      </c>
      <c r="G35" s="524">
        <v>637506.02919999999</v>
      </c>
    </row>
    <row r="36" spans="1:44" ht="21">
      <c r="D36" s="18" t="s">
        <v>961</v>
      </c>
      <c r="F36" s="19" t="s">
        <v>1683</v>
      </c>
      <c r="G36" s="12">
        <v>139969.9687</v>
      </c>
    </row>
    <row r="37" spans="1:44" ht="21">
      <c r="E37" s="18" t="s">
        <v>236</v>
      </c>
      <c r="F37" s="19" t="s">
        <v>1684</v>
      </c>
      <c r="G37" s="12">
        <v>139969.96874000001</v>
      </c>
      <c r="H37" s="7" t="s">
        <v>1711</v>
      </c>
      <c r="I37" s="7" t="s">
        <v>1868</v>
      </c>
      <c r="J37" s="7" t="s">
        <v>1786</v>
      </c>
    </row>
    <row r="38" spans="1:44" ht="21">
      <c r="D38" s="18" t="s">
        <v>1678</v>
      </c>
      <c r="F38" s="19" t="s">
        <v>962</v>
      </c>
      <c r="G38" s="524">
        <v>143520</v>
      </c>
    </row>
    <row r="39" spans="1:44" ht="21">
      <c r="D39" s="18" t="s">
        <v>1685</v>
      </c>
      <c r="F39" s="19" t="s">
        <v>1190</v>
      </c>
      <c r="G39" s="12">
        <v>13546927.1932</v>
      </c>
    </row>
    <row r="40" spans="1:44">
      <c r="E40" s="18" t="s">
        <v>229</v>
      </c>
      <c r="F40" s="19" t="s">
        <v>245</v>
      </c>
      <c r="G40" s="12">
        <v>13545919.193299999</v>
      </c>
      <c r="H40" s="7" t="s">
        <v>1711</v>
      </c>
      <c r="I40" s="7" t="s">
        <v>1714</v>
      </c>
      <c r="J40" s="7" t="s">
        <v>1779</v>
      </c>
    </row>
    <row r="41" spans="1:44" ht="31.5">
      <c r="E41" s="18" t="s">
        <v>1672</v>
      </c>
      <c r="F41" s="19" t="s">
        <v>1686</v>
      </c>
      <c r="G41" s="524">
        <v>1008</v>
      </c>
    </row>
    <row r="42" spans="1:44" s="423" customFormat="1">
      <c r="A42" s="420"/>
      <c r="B42" s="420"/>
      <c r="C42" s="420" t="s">
        <v>223</v>
      </c>
      <c r="D42" s="420"/>
      <c r="E42" s="420"/>
      <c r="F42" s="421" t="s">
        <v>224</v>
      </c>
      <c r="G42" s="422">
        <v>0</v>
      </c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</row>
    <row r="43" spans="1:44" ht="21">
      <c r="D43" s="18" t="s">
        <v>965</v>
      </c>
      <c r="F43" s="19" t="s">
        <v>1125</v>
      </c>
      <c r="G43" s="12">
        <v>0</v>
      </c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</row>
    <row r="44" spans="1:44" ht="31.5">
      <c r="D44" s="18" t="s">
        <v>966</v>
      </c>
      <c r="F44" s="19" t="s">
        <v>1181</v>
      </c>
      <c r="G44" s="12">
        <v>0</v>
      </c>
    </row>
    <row r="45" spans="1:44" ht="21">
      <c r="D45" s="18" t="s">
        <v>961</v>
      </c>
      <c r="F45" s="19" t="s">
        <v>1683</v>
      </c>
      <c r="G45" s="12">
        <v>0</v>
      </c>
    </row>
    <row r="46" spans="1:44">
      <c r="C46" s="18" t="s">
        <v>242</v>
      </c>
      <c r="F46" s="424" t="s">
        <v>243</v>
      </c>
      <c r="G46" s="12">
        <v>0</v>
      </c>
    </row>
    <row r="47" spans="1:44" ht="21">
      <c r="D47" s="18" t="s">
        <v>961</v>
      </c>
      <c r="F47" s="19" t="s">
        <v>962</v>
      </c>
      <c r="G47" s="12">
        <v>0</v>
      </c>
    </row>
    <row r="48" spans="1:44" ht="21">
      <c r="D48" s="18" t="s">
        <v>1189</v>
      </c>
      <c r="F48" s="19" t="s">
        <v>1190</v>
      </c>
      <c r="G48" s="12">
        <v>0</v>
      </c>
    </row>
    <row r="49" spans="3:10">
      <c r="C49" s="18" t="s">
        <v>269</v>
      </c>
      <c r="F49" s="109" t="s">
        <v>270</v>
      </c>
      <c r="G49" s="12">
        <v>15272681.7541</v>
      </c>
    </row>
    <row r="50" spans="3:10" ht="22.5" customHeight="1">
      <c r="D50" s="18" t="s">
        <v>267</v>
      </c>
      <c r="F50" s="19" t="s">
        <v>276</v>
      </c>
      <c r="G50" s="12">
        <v>10201837.451400001</v>
      </c>
      <c r="H50" s="7" t="s">
        <v>1711</v>
      </c>
      <c r="I50" s="7" t="s">
        <v>1866</v>
      </c>
      <c r="J50" s="7" t="s">
        <v>1710</v>
      </c>
    </row>
    <row r="51" spans="3:10" ht="22.5" customHeight="1">
      <c r="E51" s="18" t="s">
        <v>231</v>
      </c>
      <c r="F51" s="19" t="s">
        <v>271</v>
      </c>
      <c r="G51" s="12">
        <v>9744680.0514000002</v>
      </c>
    </row>
    <row r="52" spans="3:10">
      <c r="E52" s="18" t="s">
        <v>272</v>
      </c>
      <c r="F52" s="19" t="s">
        <v>273</v>
      </c>
      <c r="G52" s="12">
        <v>457157.4</v>
      </c>
    </row>
    <row r="53" spans="3:10">
      <c r="D53" s="18" t="s">
        <v>277</v>
      </c>
      <c r="F53" s="19" t="s">
        <v>278</v>
      </c>
      <c r="G53" s="12">
        <v>3090555.1323000002</v>
      </c>
      <c r="H53" s="7" t="s">
        <v>1711</v>
      </c>
      <c r="I53" s="7" t="s">
        <v>1714</v>
      </c>
      <c r="J53" s="7" t="s">
        <v>1712</v>
      </c>
    </row>
    <row r="54" spans="3:10" ht="16.5" customHeight="1">
      <c r="D54" s="18" t="s">
        <v>279</v>
      </c>
      <c r="F54" s="19" t="s">
        <v>239</v>
      </c>
      <c r="G54" s="12">
        <v>1980289.1703000001</v>
      </c>
      <c r="H54" s="7" t="s">
        <v>1711</v>
      </c>
      <c r="I54" s="7" t="s">
        <v>1714</v>
      </c>
      <c r="J54" s="7" t="s">
        <v>1713</v>
      </c>
    </row>
    <row r="55" spans="3:10" ht="17.25" customHeight="1">
      <c r="E55" s="18" t="s">
        <v>231</v>
      </c>
      <c r="F55" s="19" t="s">
        <v>271</v>
      </c>
      <c r="G55" s="12">
        <v>1921237.392</v>
      </c>
    </row>
    <row r="56" spans="3:10">
      <c r="E56" s="18" t="s">
        <v>272</v>
      </c>
      <c r="F56" s="19" t="s">
        <v>273</v>
      </c>
      <c r="G56" s="12">
        <v>59051.778400000003</v>
      </c>
    </row>
    <row r="57" spans="3:10" ht="17.25" customHeight="1">
      <c r="C57" s="18" t="s">
        <v>327</v>
      </c>
      <c r="F57" s="425" t="s">
        <v>328</v>
      </c>
      <c r="G57" s="12">
        <v>9724348.2082000002</v>
      </c>
    </row>
    <row r="58" spans="3:10" ht="17.25" customHeight="1">
      <c r="D58" s="18" t="s">
        <v>286</v>
      </c>
      <c r="F58" s="19" t="s">
        <v>1687</v>
      </c>
      <c r="G58" s="524">
        <v>51000</v>
      </c>
    </row>
    <row r="59" spans="3:10">
      <c r="E59" s="18" t="s">
        <v>231</v>
      </c>
      <c r="F59" s="19" t="s">
        <v>271</v>
      </c>
      <c r="G59" s="12">
        <v>50000</v>
      </c>
    </row>
    <row r="60" spans="3:10">
      <c r="E60" s="18" t="s">
        <v>272</v>
      </c>
      <c r="F60" s="19" t="s">
        <v>273</v>
      </c>
      <c r="G60" s="12">
        <v>1000</v>
      </c>
    </row>
    <row r="61" spans="3:10">
      <c r="D61" s="18" t="s">
        <v>295</v>
      </c>
      <c r="F61" s="19" t="s">
        <v>253</v>
      </c>
      <c r="G61" s="524">
        <v>9673348.2082000002</v>
      </c>
    </row>
    <row r="62" spans="3:10">
      <c r="E62" s="18" t="s">
        <v>231</v>
      </c>
      <c r="F62" s="19" t="s">
        <v>271</v>
      </c>
      <c r="G62" s="12">
        <v>770000</v>
      </c>
    </row>
    <row r="63" spans="3:10">
      <c r="E63" s="18" t="s">
        <v>272</v>
      </c>
      <c r="F63" s="19" t="s">
        <v>273</v>
      </c>
      <c r="G63" s="12">
        <v>8903348.20823</v>
      </c>
    </row>
    <row r="64" spans="3:10" ht="16.5" customHeight="1">
      <c r="C64" s="18" t="s">
        <v>330</v>
      </c>
      <c r="F64" s="113" t="s">
        <v>4</v>
      </c>
      <c r="G64" s="12">
        <v>1004581.4245</v>
      </c>
    </row>
    <row r="65" spans="3:10">
      <c r="D65" s="18" t="s">
        <v>254</v>
      </c>
      <c r="F65" s="19" t="s">
        <v>253</v>
      </c>
      <c r="G65" s="524">
        <v>1004581.4245</v>
      </c>
    </row>
    <row r="66" spans="3:10">
      <c r="E66" s="18" t="s">
        <v>272</v>
      </c>
      <c r="F66" s="19" t="s">
        <v>273</v>
      </c>
      <c r="G66" s="12">
        <v>1004581.4245</v>
      </c>
    </row>
    <row r="67" spans="3:10">
      <c r="C67" s="18" t="s">
        <v>331</v>
      </c>
      <c r="F67" s="114" t="s">
        <v>5</v>
      </c>
      <c r="G67" s="12">
        <v>13576653.0985</v>
      </c>
    </row>
    <row r="68" spans="3:10">
      <c r="D68" s="18" t="s">
        <v>295</v>
      </c>
      <c r="F68" s="19" t="s">
        <v>253</v>
      </c>
      <c r="G68" s="524">
        <v>13576653.0985</v>
      </c>
    </row>
    <row r="69" spans="3:10">
      <c r="E69" s="18" t="s">
        <v>231</v>
      </c>
      <c r="F69" s="19" t="s">
        <v>271</v>
      </c>
      <c r="G69" s="12">
        <v>9016781.3460300006</v>
      </c>
    </row>
    <row r="70" spans="3:10">
      <c r="E70" s="18" t="s">
        <v>272</v>
      </c>
      <c r="F70" s="19" t="s">
        <v>273</v>
      </c>
      <c r="G70" s="12">
        <v>4559871.7525000004</v>
      </c>
    </row>
    <row r="71" spans="3:10">
      <c r="C71" s="18" t="s">
        <v>274</v>
      </c>
      <c r="F71" s="110" t="s">
        <v>275</v>
      </c>
      <c r="G71" s="12">
        <v>3089144.1814000001</v>
      </c>
    </row>
    <row r="72" spans="3:10" ht="21">
      <c r="D72" s="18" t="s">
        <v>267</v>
      </c>
      <c r="F72" s="19" t="s">
        <v>276</v>
      </c>
      <c r="G72" s="12">
        <v>2070467.8829999999</v>
      </c>
      <c r="H72" s="7" t="s">
        <v>1711</v>
      </c>
      <c r="I72" s="7" t="s">
        <v>1866</v>
      </c>
      <c r="J72" s="7" t="s">
        <v>1710</v>
      </c>
    </row>
    <row r="73" spans="3:10">
      <c r="E73" s="18" t="s">
        <v>231</v>
      </c>
      <c r="F73" s="19" t="s">
        <v>271</v>
      </c>
      <c r="G73" s="12">
        <v>2070467.8829999999</v>
      </c>
    </row>
    <row r="74" spans="3:10">
      <c r="D74" s="18" t="s">
        <v>277</v>
      </c>
      <c r="F74" s="19" t="s">
        <v>278</v>
      </c>
      <c r="G74" s="12">
        <v>566509.07819999999</v>
      </c>
      <c r="H74" s="7" t="s">
        <v>1711</v>
      </c>
      <c r="I74" s="7" t="s">
        <v>1714</v>
      </c>
      <c r="J74" s="7" t="s">
        <v>1712</v>
      </c>
    </row>
    <row r="75" spans="3:10">
      <c r="D75" s="18" t="s">
        <v>279</v>
      </c>
      <c r="F75" s="19" t="s">
        <v>239</v>
      </c>
      <c r="G75" s="12">
        <v>452167.22019999998</v>
      </c>
      <c r="H75" s="7" t="s">
        <v>1711</v>
      </c>
      <c r="I75" s="7" t="s">
        <v>1714</v>
      </c>
      <c r="J75" s="7" t="s">
        <v>1713</v>
      </c>
    </row>
    <row r="76" spans="3:10">
      <c r="E76" s="18" t="s">
        <v>231</v>
      </c>
      <c r="F76" s="19" t="s">
        <v>271</v>
      </c>
      <c r="G76" s="12">
        <v>381577.22019999998</v>
      </c>
    </row>
    <row r="77" spans="3:10">
      <c r="E77" s="18" t="s">
        <v>272</v>
      </c>
      <c r="F77" s="19" t="s">
        <v>273</v>
      </c>
      <c r="G77" s="12">
        <v>70590</v>
      </c>
    </row>
    <row r="78" spans="3:10">
      <c r="C78" s="18" t="s">
        <v>334</v>
      </c>
      <c r="F78" s="425" t="s">
        <v>335</v>
      </c>
      <c r="G78" s="12">
        <v>7254693.5915000001</v>
      </c>
    </row>
    <row r="79" spans="3:10">
      <c r="D79" s="18" t="s">
        <v>225</v>
      </c>
      <c r="F79" s="19" t="s">
        <v>336</v>
      </c>
      <c r="G79" s="524">
        <v>1137679.1779</v>
      </c>
    </row>
    <row r="80" spans="3:10">
      <c r="E80" s="18" t="s">
        <v>231</v>
      </c>
      <c r="F80" s="19" t="s">
        <v>271</v>
      </c>
      <c r="G80" s="12">
        <v>535438.99990000005</v>
      </c>
    </row>
    <row r="81" spans="2:10">
      <c r="E81" s="18" t="s">
        <v>272</v>
      </c>
      <c r="F81" s="19" t="s">
        <v>273</v>
      </c>
      <c r="G81" s="12">
        <v>602240.17796</v>
      </c>
    </row>
    <row r="82" spans="2:10">
      <c r="D82" s="18" t="s">
        <v>295</v>
      </c>
      <c r="F82" s="19" t="s">
        <v>253</v>
      </c>
      <c r="G82" s="524">
        <v>6117014.4137000004</v>
      </c>
    </row>
    <row r="83" spans="2:10">
      <c r="E83" s="18" t="s">
        <v>231</v>
      </c>
      <c r="F83" s="19" t="s">
        <v>271</v>
      </c>
      <c r="G83" s="12">
        <v>2500000</v>
      </c>
    </row>
    <row r="84" spans="2:10">
      <c r="E84" s="18" t="s">
        <v>272</v>
      </c>
      <c r="F84" s="19" t="s">
        <v>273</v>
      </c>
      <c r="G84" s="12">
        <v>3617014.4136700002</v>
      </c>
    </row>
    <row r="85" spans="2:10">
      <c r="C85" s="18" t="s">
        <v>246</v>
      </c>
      <c r="F85" s="115" t="s">
        <v>3</v>
      </c>
      <c r="G85" s="12">
        <v>12606120.4264</v>
      </c>
    </row>
    <row r="86" spans="2:10" ht="21">
      <c r="D86" s="18" t="s">
        <v>314</v>
      </c>
      <c r="F86" s="19" t="s">
        <v>1191</v>
      </c>
      <c r="G86" s="12">
        <v>12606120.4264</v>
      </c>
    </row>
    <row r="87" spans="2:10" ht="21">
      <c r="E87" s="18" t="s">
        <v>229</v>
      </c>
      <c r="F87" s="19" t="s">
        <v>247</v>
      </c>
      <c r="G87" s="12">
        <v>263068</v>
      </c>
      <c r="H87" s="7" t="s">
        <v>1711</v>
      </c>
      <c r="I87" s="7" t="s">
        <v>1714</v>
      </c>
      <c r="J87" s="7" t="s">
        <v>1779</v>
      </c>
    </row>
    <row r="88" spans="2:10">
      <c r="E88" s="18" t="s">
        <v>230</v>
      </c>
      <c r="F88" s="19" t="s">
        <v>1192</v>
      </c>
      <c r="G88" s="12">
        <v>11750595.286350001</v>
      </c>
      <c r="H88" s="7" t="s">
        <v>1711</v>
      </c>
      <c r="I88" s="7" t="s">
        <v>1866</v>
      </c>
      <c r="J88" s="7" t="s">
        <v>1710</v>
      </c>
    </row>
    <row r="89" spans="2:10">
      <c r="E89" s="18" t="s">
        <v>234</v>
      </c>
      <c r="F89" s="19" t="s">
        <v>268</v>
      </c>
      <c r="G89" s="524">
        <v>88363</v>
      </c>
    </row>
    <row r="90" spans="2:10" ht="21">
      <c r="E90" s="18" t="s">
        <v>219</v>
      </c>
      <c r="F90" s="19" t="s">
        <v>1193</v>
      </c>
      <c r="G90" s="524">
        <v>504094.14</v>
      </c>
    </row>
    <row r="91" spans="2:10">
      <c r="B91" s="18" t="s">
        <v>280</v>
      </c>
      <c r="F91" s="19" t="s">
        <v>281</v>
      </c>
      <c r="G91" s="12">
        <v>167710731.19069999</v>
      </c>
    </row>
    <row r="92" spans="2:10">
      <c r="C92" s="18" t="s">
        <v>269</v>
      </c>
      <c r="F92" s="109" t="s">
        <v>270</v>
      </c>
      <c r="G92" s="12">
        <v>140825175.01989999</v>
      </c>
    </row>
    <row r="93" spans="2:10" ht="31.5">
      <c r="D93" s="18" t="s">
        <v>225</v>
      </c>
      <c r="F93" s="19" t="s">
        <v>282</v>
      </c>
      <c r="G93" s="12">
        <v>72601269.842199996</v>
      </c>
      <c r="H93" s="7" t="s">
        <v>1711</v>
      </c>
      <c r="I93" s="7" t="s">
        <v>1866</v>
      </c>
      <c r="J93" s="7" t="s">
        <v>1710</v>
      </c>
    </row>
    <row r="94" spans="2:10">
      <c r="E94" s="18" t="s">
        <v>231</v>
      </c>
      <c r="F94" s="19" t="s">
        <v>271</v>
      </c>
      <c r="G94" s="12">
        <v>72069212.361699998</v>
      </c>
    </row>
    <row r="95" spans="2:10">
      <c r="E95" s="18" t="s">
        <v>272</v>
      </c>
      <c r="F95" s="19" t="s">
        <v>273</v>
      </c>
      <c r="G95" s="12">
        <v>532057.4804</v>
      </c>
    </row>
    <row r="96" spans="2:10">
      <c r="D96" s="18" t="s">
        <v>221</v>
      </c>
      <c r="F96" s="19" t="s">
        <v>283</v>
      </c>
      <c r="G96" s="12">
        <v>6580916.0536000002</v>
      </c>
      <c r="H96" s="7" t="s">
        <v>1711</v>
      </c>
      <c r="I96" s="7" t="s">
        <v>1869</v>
      </c>
      <c r="J96" s="7" t="s">
        <v>1780</v>
      </c>
    </row>
    <row r="97" spans="4:10">
      <c r="E97" s="18" t="s">
        <v>231</v>
      </c>
      <c r="F97" s="19" t="s">
        <v>271</v>
      </c>
      <c r="G97" s="12">
        <v>6580916.0536000002</v>
      </c>
    </row>
    <row r="98" spans="4:10">
      <c r="D98" s="18" t="s">
        <v>257</v>
      </c>
      <c r="F98" s="19" t="s">
        <v>284</v>
      </c>
      <c r="G98" s="12">
        <v>10213281.2634</v>
      </c>
      <c r="H98" s="7" t="s">
        <v>1711</v>
      </c>
      <c r="I98" s="7" t="s">
        <v>1869</v>
      </c>
      <c r="J98" s="7" t="s">
        <v>1780</v>
      </c>
    </row>
    <row r="99" spans="4:10">
      <c r="E99" s="18" t="s">
        <v>231</v>
      </c>
      <c r="F99" s="19" t="s">
        <v>271</v>
      </c>
      <c r="G99" s="12">
        <v>10194301.263900001</v>
      </c>
    </row>
    <row r="100" spans="4:10">
      <c r="E100" s="18" t="s">
        <v>272</v>
      </c>
      <c r="F100" s="19" t="s">
        <v>273</v>
      </c>
      <c r="G100" s="12">
        <v>18979.999500000002</v>
      </c>
    </row>
    <row r="101" spans="4:10">
      <c r="D101" s="18" t="s">
        <v>261</v>
      </c>
      <c r="F101" s="19" t="s">
        <v>285</v>
      </c>
      <c r="G101" s="12">
        <v>3047819.5466999998</v>
      </c>
      <c r="H101" s="7" t="s">
        <v>1711</v>
      </c>
      <c r="I101" s="7" t="s">
        <v>1869</v>
      </c>
      <c r="J101" s="7" t="s">
        <v>1780</v>
      </c>
    </row>
    <row r="102" spans="4:10">
      <c r="E102" s="18" t="s">
        <v>231</v>
      </c>
      <c r="F102" s="19" t="s">
        <v>271</v>
      </c>
      <c r="G102" s="12">
        <v>3047819.5466999998</v>
      </c>
    </row>
    <row r="103" spans="4:10" ht="31.5">
      <c r="D103" s="18" t="s">
        <v>262</v>
      </c>
      <c r="F103" s="19" t="s">
        <v>1194</v>
      </c>
      <c r="G103" s="12">
        <v>11555852.075300001</v>
      </c>
      <c r="H103" s="7" t="s">
        <v>1711</v>
      </c>
      <c r="I103" s="7" t="s">
        <v>1869</v>
      </c>
      <c r="J103" s="7" t="s">
        <v>1780</v>
      </c>
    </row>
    <row r="104" spans="4:10">
      <c r="E104" s="18" t="s">
        <v>231</v>
      </c>
      <c r="F104" s="19" t="s">
        <v>271</v>
      </c>
      <c r="G104" s="12">
        <v>10928838.5353</v>
      </c>
    </row>
    <row r="105" spans="4:10">
      <c r="E105" s="18" t="s">
        <v>272</v>
      </c>
      <c r="F105" s="19" t="s">
        <v>273</v>
      </c>
      <c r="G105" s="12">
        <v>627013.54</v>
      </c>
    </row>
    <row r="106" spans="4:10">
      <c r="D106" s="18" t="s">
        <v>286</v>
      </c>
      <c r="F106" s="19" t="s">
        <v>287</v>
      </c>
      <c r="G106" s="12">
        <v>8449651.7791000009</v>
      </c>
      <c r="H106" s="7" t="s">
        <v>1711</v>
      </c>
      <c r="I106" s="7" t="s">
        <v>1869</v>
      </c>
      <c r="J106" s="7" t="s">
        <v>1780</v>
      </c>
    </row>
    <row r="107" spans="4:10">
      <c r="E107" s="18" t="s">
        <v>231</v>
      </c>
      <c r="F107" s="19" t="s">
        <v>271</v>
      </c>
      <c r="G107" s="12">
        <v>8421193.6890999991</v>
      </c>
    </row>
    <row r="108" spans="4:10">
      <c r="E108" s="18" t="s">
        <v>272</v>
      </c>
      <c r="F108" s="19" t="s">
        <v>273</v>
      </c>
      <c r="G108" s="12">
        <v>28458.09</v>
      </c>
    </row>
    <row r="109" spans="4:10" ht="21">
      <c r="D109" s="18" t="s">
        <v>288</v>
      </c>
      <c r="F109" s="19" t="s">
        <v>289</v>
      </c>
      <c r="G109" s="12">
        <v>27656821.736099999</v>
      </c>
      <c r="H109" s="7" t="s">
        <v>1711</v>
      </c>
      <c r="I109" s="7" t="s">
        <v>1714</v>
      </c>
      <c r="J109" s="7" t="s">
        <v>1781</v>
      </c>
    </row>
    <row r="110" spans="4:10">
      <c r="E110" s="18" t="s">
        <v>231</v>
      </c>
      <c r="F110" s="19" t="s">
        <v>271</v>
      </c>
      <c r="G110" s="12">
        <v>24333350.7049</v>
      </c>
    </row>
    <row r="111" spans="4:10">
      <c r="E111" s="18" t="s">
        <v>272</v>
      </c>
      <c r="F111" s="19" t="s">
        <v>273</v>
      </c>
      <c r="G111" s="12">
        <v>3323471.0312000001</v>
      </c>
    </row>
    <row r="112" spans="4:10" ht="21">
      <c r="D112" s="18" t="s">
        <v>290</v>
      </c>
      <c r="F112" s="19" t="s">
        <v>291</v>
      </c>
      <c r="G112" s="12">
        <v>719562.72349999996</v>
      </c>
      <c r="H112" s="7" t="s">
        <v>1711</v>
      </c>
      <c r="I112" s="7" t="s">
        <v>1869</v>
      </c>
      <c r="J112" s="7" t="s">
        <v>1780</v>
      </c>
    </row>
    <row r="113" spans="3:10">
      <c r="E113" s="18" t="s">
        <v>231</v>
      </c>
      <c r="F113" s="19" t="s">
        <v>271</v>
      </c>
      <c r="G113" s="12">
        <v>719562.72349999996</v>
      </c>
    </row>
    <row r="114" spans="3:10">
      <c r="C114" s="18" t="s">
        <v>274</v>
      </c>
      <c r="F114" s="110" t="s">
        <v>275</v>
      </c>
      <c r="G114" s="12">
        <v>26885556.1708</v>
      </c>
    </row>
    <row r="115" spans="3:10" ht="31.5">
      <c r="D115" s="18" t="s">
        <v>225</v>
      </c>
      <c r="F115" s="19" t="s">
        <v>282</v>
      </c>
      <c r="G115" s="12">
        <v>13001684.994000001</v>
      </c>
      <c r="H115" s="7" t="s">
        <v>1711</v>
      </c>
      <c r="I115" s="7" t="s">
        <v>1866</v>
      </c>
      <c r="J115" s="7" t="s">
        <v>1710</v>
      </c>
    </row>
    <row r="116" spans="3:10">
      <c r="E116" s="18" t="s">
        <v>231</v>
      </c>
      <c r="F116" s="19" t="s">
        <v>271</v>
      </c>
      <c r="G116" s="12">
        <v>13001684.994000001</v>
      </c>
    </row>
    <row r="117" spans="3:10">
      <c r="D117" s="18" t="s">
        <v>221</v>
      </c>
      <c r="F117" s="19" t="s">
        <v>283</v>
      </c>
      <c r="G117" s="12">
        <v>813794.03339999996</v>
      </c>
      <c r="H117" s="7" t="s">
        <v>1711</v>
      </c>
      <c r="I117" s="7" t="s">
        <v>1869</v>
      </c>
      <c r="J117" s="7" t="s">
        <v>1780</v>
      </c>
    </row>
    <row r="118" spans="3:10">
      <c r="E118" s="18" t="s">
        <v>231</v>
      </c>
      <c r="F118" s="19" t="s">
        <v>271</v>
      </c>
      <c r="G118" s="12">
        <v>813794.03344000003</v>
      </c>
    </row>
    <row r="119" spans="3:10">
      <c r="D119" s="18" t="s">
        <v>257</v>
      </c>
      <c r="F119" s="19" t="s">
        <v>284</v>
      </c>
      <c r="G119" s="12">
        <v>2263487.1460000002</v>
      </c>
      <c r="H119" s="7" t="s">
        <v>1711</v>
      </c>
      <c r="I119" s="7" t="s">
        <v>1869</v>
      </c>
      <c r="J119" s="7" t="s">
        <v>1780</v>
      </c>
    </row>
    <row r="120" spans="3:10">
      <c r="E120" s="18" t="s">
        <v>231</v>
      </c>
      <c r="F120" s="19" t="s">
        <v>271</v>
      </c>
      <c r="G120" s="12">
        <v>2263487.1460000002</v>
      </c>
    </row>
    <row r="121" spans="3:10">
      <c r="D121" s="18" t="s">
        <v>261</v>
      </c>
      <c r="F121" s="19" t="s">
        <v>285</v>
      </c>
      <c r="G121" s="12">
        <v>1019183.3746</v>
      </c>
      <c r="H121" s="7" t="s">
        <v>1711</v>
      </c>
      <c r="I121" s="7" t="s">
        <v>1869</v>
      </c>
      <c r="J121" s="7" t="s">
        <v>1780</v>
      </c>
    </row>
    <row r="122" spans="3:10">
      <c r="E122" s="18" t="s">
        <v>231</v>
      </c>
      <c r="F122" s="19" t="s">
        <v>271</v>
      </c>
      <c r="G122" s="12">
        <v>1019183.3746100001</v>
      </c>
    </row>
    <row r="123" spans="3:10" ht="31.5">
      <c r="D123" s="18" t="s">
        <v>262</v>
      </c>
      <c r="F123" s="19" t="s">
        <v>1194</v>
      </c>
      <c r="G123" s="12">
        <v>3038621.5372000001</v>
      </c>
      <c r="H123" s="7" t="s">
        <v>1711</v>
      </c>
      <c r="I123" s="7" t="s">
        <v>1869</v>
      </c>
      <c r="J123" s="7" t="s">
        <v>1780</v>
      </c>
    </row>
    <row r="124" spans="3:10">
      <c r="E124" s="18" t="s">
        <v>231</v>
      </c>
      <c r="F124" s="19" t="s">
        <v>271</v>
      </c>
      <c r="G124" s="12">
        <v>2999589.5372000001</v>
      </c>
    </row>
    <row r="125" spans="3:10">
      <c r="E125" s="18" t="s">
        <v>272</v>
      </c>
      <c r="F125" s="19" t="s">
        <v>273</v>
      </c>
      <c r="G125" s="12">
        <v>39032</v>
      </c>
    </row>
    <row r="126" spans="3:10">
      <c r="D126" s="18" t="s">
        <v>286</v>
      </c>
      <c r="F126" s="19" t="s">
        <v>287</v>
      </c>
      <c r="G126" s="12">
        <v>2495808.5120999999</v>
      </c>
      <c r="H126" s="7" t="s">
        <v>1711</v>
      </c>
      <c r="I126" s="7" t="s">
        <v>1869</v>
      </c>
      <c r="J126" s="7" t="s">
        <v>1780</v>
      </c>
    </row>
    <row r="127" spans="3:10">
      <c r="E127" s="18" t="s">
        <v>231</v>
      </c>
      <c r="F127" s="19" t="s">
        <v>271</v>
      </c>
      <c r="G127" s="12">
        <v>2495808.51211</v>
      </c>
    </row>
    <row r="128" spans="3:10" ht="21">
      <c r="D128" s="18" t="s">
        <v>288</v>
      </c>
      <c r="F128" s="19" t="s">
        <v>289</v>
      </c>
      <c r="G128" s="12">
        <v>4081373.5373999998</v>
      </c>
      <c r="H128" s="7" t="s">
        <v>1711</v>
      </c>
      <c r="I128" s="7" t="s">
        <v>1714</v>
      </c>
      <c r="J128" s="7" t="s">
        <v>1781</v>
      </c>
    </row>
    <row r="129" spans="2:10">
      <c r="E129" s="18" t="s">
        <v>231</v>
      </c>
      <c r="F129" s="19" t="s">
        <v>271</v>
      </c>
      <c r="G129" s="12">
        <v>3868318.4378</v>
      </c>
    </row>
    <row r="130" spans="2:10">
      <c r="E130" s="18" t="s">
        <v>272</v>
      </c>
      <c r="F130" s="19" t="s">
        <v>273</v>
      </c>
      <c r="G130" s="12">
        <v>213055.09969999999</v>
      </c>
    </row>
    <row r="131" spans="2:10" ht="21">
      <c r="D131" s="18" t="s">
        <v>290</v>
      </c>
      <c r="F131" s="19" t="s">
        <v>291</v>
      </c>
      <c r="G131" s="12">
        <v>171603.03599999999</v>
      </c>
      <c r="H131" s="7" t="s">
        <v>1711</v>
      </c>
      <c r="I131" s="7" t="s">
        <v>1869</v>
      </c>
      <c r="J131" s="7" t="s">
        <v>1780</v>
      </c>
    </row>
    <row r="132" spans="2:10">
      <c r="E132" s="18" t="s">
        <v>231</v>
      </c>
      <c r="F132" s="19" t="s">
        <v>271</v>
      </c>
      <c r="G132" s="12">
        <v>171603.03599999999</v>
      </c>
    </row>
    <row r="133" spans="2:10">
      <c r="B133" s="18" t="s">
        <v>292</v>
      </c>
      <c r="F133" s="19" t="s">
        <v>293</v>
      </c>
      <c r="G133" s="12">
        <v>56742720.9089</v>
      </c>
    </row>
    <row r="134" spans="2:10">
      <c r="C134" s="18" t="s">
        <v>269</v>
      </c>
      <c r="F134" s="109" t="s">
        <v>270</v>
      </c>
      <c r="G134" s="12">
        <v>44568914.7707</v>
      </c>
    </row>
    <row r="135" spans="2:10" ht="31.5">
      <c r="D135" s="18" t="s">
        <v>251</v>
      </c>
      <c r="F135" s="19" t="s">
        <v>294</v>
      </c>
      <c r="G135" s="12">
        <v>39861735.861000001</v>
      </c>
      <c r="H135" s="7" t="s">
        <v>1711</v>
      </c>
      <c r="I135" s="7" t="s">
        <v>1869</v>
      </c>
      <c r="J135" s="7" t="s">
        <v>1780</v>
      </c>
    </row>
    <row r="136" spans="2:10">
      <c r="E136" s="18" t="s">
        <v>231</v>
      </c>
      <c r="F136" s="19" t="s">
        <v>271</v>
      </c>
      <c r="G136" s="12">
        <v>35344753.361199997</v>
      </c>
    </row>
    <row r="137" spans="2:10">
      <c r="E137" s="18" t="s">
        <v>272</v>
      </c>
      <c r="F137" s="19" t="s">
        <v>273</v>
      </c>
      <c r="G137" s="12">
        <v>4516982.4998000003</v>
      </c>
    </row>
    <row r="138" spans="2:10" ht="21">
      <c r="D138" s="18" t="s">
        <v>295</v>
      </c>
      <c r="F138" s="19" t="s">
        <v>296</v>
      </c>
      <c r="G138" s="12">
        <v>3355407.2817000002</v>
      </c>
      <c r="H138" s="7" t="s">
        <v>1711</v>
      </c>
      <c r="I138" s="7" t="s">
        <v>1714</v>
      </c>
      <c r="J138" s="7" t="s">
        <v>1782</v>
      </c>
    </row>
    <row r="139" spans="2:10">
      <c r="E139" s="18" t="s">
        <v>231</v>
      </c>
      <c r="F139" s="19" t="s">
        <v>271</v>
      </c>
      <c r="G139" s="12">
        <v>3355407.2817000002</v>
      </c>
    </row>
    <row r="140" spans="2:10" ht="31.5">
      <c r="D140" s="18" t="s">
        <v>252</v>
      </c>
      <c r="F140" s="19" t="s">
        <v>1688</v>
      </c>
      <c r="G140" s="12">
        <v>1351771.628</v>
      </c>
      <c r="H140" s="7" t="s">
        <v>1711</v>
      </c>
      <c r="I140" s="7" t="s">
        <v>1870</v>
      </c>
      <c r="J140" s="7" t="s">
        <v>1717</v>
      </c>
    </row>
    <row r="141" spans="2:10">
      <c r="E141" s="18" t="s">
        <v>272</v>
      </c>
      <c r="F141" s="19" t="s">
        <v>273</v>
      </c>
      <c r="G141" s="12">
        <v>1351771.6279</v>
      </c>
    </row>
    <row r="142" spans="2:10">
      <c r="C142" s="18" t="s">
        <v>274</v>
      </c>
      <c r="F142" s="110" t="s">
        <v>275</v>
      </c>
      <c r="G142" s="12">
        <v>12173806.1382</v>
      </c>
    </row>
    <row r="143" spans="2:10" ht="31.5">
      <c r="D143" s="18" t="s">
        <v>251</v>
      </c>
      <c r="F143" s="19" t="s">
        <v>294</v>
      </c>
      <c r="G143" s="12">
        <v>10968438.168</v>
      </c>
      <c r="H143" s="7" t="s">
        <v>1711</v>
      </c>
      <c r="I143" s="7" t="s">
        <v>1869</v>
      </c>
      <c r="J143" s="7" t="s">
        <v>1780</v>
      </c>
    </row>
    <row r="144" spans="2:10">
      <c r="E144" s="18" t="s">
        <v>231</v>
      </c>
      <c r="F144" s="19" t="s">
        <v>271</v>
      </c>
      <c r="G144" s="12">
        <v>10093389.551999999</v>
      </c>
    </row>
    <row r="145" spans="2:10">
      <c r="E145" s="18" t="s">
        <v>272</v>
      </c>
      <c r="F145" s="19" t="s">
        <v>273</v>
      </c>
      <c r="G145" s="12">
        <v>875048.61600000004</v>
      </c>
    </row>
    <row r="146" spans="2:10" ht="21">
      <c r="D146" s="18" t="s">
        <v>295</v>
      </c>
      <c r="F146" s="19" t="s">
        <v>296</v>
      </c>
      <c r="G146" s="12">
        <v>675201.47019999998</v>
      </c>
      <c r="H146" s="7" t="s">
        <v>1711</v>
      </c>
      <c r="I146" s="7" t="s">
        <v>1714</v>
      </c>
      <c r="J146" s="7" t="s">
        <v>1782</v>
      </c>
    </row>
    <row r="147" spans="2:10">
      <c r="E147" s="18" t="s">
        <v>231</v>
      </c>
      <c r="F147" s="19" t="s">
        <v>271</v>
      </c>
      <c r="G147" s="12">
        <v>675201.47022000002</v>
      </c>
    </row>
    <row r="148" spans="2:10" ht="31.5">
      <c r="D148" s="18" t="s">
        <v>252</v>
      </c>
      <c r="F148" s="19" t="s">
        <v>1688</v>
      </c>
      <c r="G148" s="12">
        <v>530166.5</v>
      </c>
      <c r="H148" s="7" t="s">
        <v>1711</v>
      </c>
      <c r="I148" s="7" t="s">
        <v>1870</v>
      </c>
      <c r="J148" s="7" t="s">
        <v>1717</v>
      </c>
    </row>
    <row r="149" spans="2:10">
      <c r="B149" s="18" t="s">
        <v>297</v>
      </c>
      <c r="F149" s="19" t="s">
        <v>298</v>
      </c>
      <c r="G149" s="12">
        <v>45628640.409500003</v>
      </c>
    </row>
    <row r="150" spans="2:10">
      <c r="C150" s="18" t="s">
        <v>269</v>
      </c>
      <c r="F150" s="109" t="s">
        <v>270</v>
      </c>
      <c r="G150" s="12">
        <v>34685097.847000003</v>
      </c>
    </row>
    <row r="151" spans="2:10" ht="21">
      <c r="D151" s="18" t="s">
        <v>231</v>
      </c>
      <c r="F151" s="19" t="s">
        <v>301</v>
      </c>
      <c r="G151" s="12">
        <v>33999898.450000003</v>
      </c>
      <c r="H151" s="7" t="s">
        <v>1711</v>
      </c>
      <c r="I151" s="7" t="s">
        <v>1871</v>
      </c>
      <c r="J151" s="7" t="s">
        <v>1778</v>
      </c>
    </row>
    <row r="152" spans="2:10">
      <c r="E152" s="18" t="s">
        <v>231</v>
      </c>
      <c r="F152" s="19" t="s">
        <v>1195</v>
      </c>
      <c r="G152" s="12">
        <v>33081010.240559999</v>
      </c>
    </row>
    <row r="153" spans="2:10">
      <c r="E153" s="18" t="s">
        <v>272</v>
      </c>
      <c r="F153" s="19" t="s">
        <v>1196</v>
      </c>
      <c r="G153" s="12">
        <v>918888.20940000005</v>
      </c>
    </row>
    <row r="154" spans="2:10">
      <c r="D154" s="18" t="s">
        <v>299</v>
      </c>
      <c r="F154" s="19" t="s">
        <v>300</v>
      </c>
      <c r="G154" s="524">
        <v>685199.397</v>
      </c>
    </row>
    <row r="155" spans="2:10">
      <c r="C155" s="18" t="s">
        <v>274</v>
      </c>
      <c r="F155" s="110" t="s">
        <v>275</v>
      </c>
      <c r="G155" s="12">
        <v>10943542.5625</v>
      </c>
    </row>
    <row r="156" spans="2:10" ht="21">
      <c r="D156" s="18" t="s">
        <v>231</v>
      </c>
      <c r="F156" s="19" t="s">
        <v>301</v>
      </c>
      <c r="G156" s="12">
        <v>10836787.0756</v>
      </c>
      <c r="H156" s="7" t="s">
        <v>1711</v>
      </c>
      <c r="I156" s="7" t="s">
        <v>1871</v>
      </c>
      <c r="J156" s="7" t="s">
        <v>1778</v>
      </c>
    </row>
    <row r="157" spans="2:10">
      <c r="E157" s="18" t="s">
        <v>231</v>
      </c>
      <c r="F157" s="19" t="s">
        <v>271</v>
      </c>
      <c r="G157" s="12">
        <v>9558240.6999999993</v>
      </c>
    </row>
    <row r="158" spans="2:10">
      <c r="E158" s="18" t="s">
        <v>272</v>
      </c>
      <c r="F158" s="19" t="s">
        <v>273</v>
      </c>
      <c r="G158" s="12">
        <v>1278546.3755999999</v>
      </c>
    </row>
    <row r="159" spans="2:10">
      <c r="D159" s="525" t="s">
        <v>299</v>
      </c>
      <c r="E159" s="525"/>
      <c r="F159" s="35" t="s">
        <v>302</v>
      </c>
      <c r="G159" s="524">
        <v>106755.48699999999</v>
      </c>
    </row>
    <row r="160" spans="2:10">
      <c r="B160" s="18" t="s">
        <v>249</v>
      </c>
      <c r="F160" s="19" t="s">
        <v>250</v>
      </c>
      <c r="G160" s="12">
        <v>129665570.99869999</v>
      </c>
    </row>
    <row r="161" spans="1:44" ht="21">
      <c r="C161" s="18" t="s">
        <v>303</v>
      </c>
      <c r="F161" s="167" t="s">
        <v>304</v>
      </c>
      <c r="G161" s="12">
        <v>3652.3764999999999</v>
      </c>
    </row>
    <row r="162" spans="1:44" ht="21">
      <c r="D162" s="18" t="s">
        <v>305</v>
      </c>
      <c r="F162" s="19" t="s">
        <v>306</v>
      </c>
      <c r="G162" s="12">
        <v>3652.3764999999999</v>
      </c>
      <c r="H162" s="7" t="s">
        <v>1711</v>
      </c>
      <c r="I162" s="7" t="s">
        <v>1871</v>
      </c>
      <c r="J162" s="7" t="s">
        <v>1778</v>
      </c>
    </row>
    <row r="163" spans="1:44">
      <c r="C163" s="18" t="s">
        <v>218</v>
      </c>
      <c r="F163" s="426" t="s">
        <v>0</v>
      </c>
      <c r="G163" s="12">
        <v>5466471.7734000003</v>
      </c>
    </row>
    <row r="164" spans="1:44" ht="31.5">
      <c r="D164" s="18" t="s">
        <v>251</v>
      </c>
      <c r="F164" s="19" t="s">
        <v>1197</v>
      </c>
      <c r="G164" s="12">
        <v>5466471.7734000003</v>
      </c>
      <c r="H164" s="7" t="s">
        <v>1711</v>
      </c>
      <c r="I164" s="7" t="s">
        <v>1866</v>
      </c>
      <c r="J164" s="7" t="s">
        <v>1710</v>
      </c>
    </row>
    <row r="165" spans="1:44" s="423" customFormat="1">
      <c r="A165" s="420"/>
      <c r="B165" s="420"/>
      <c r="C165" s="420" t="s">
        <v>1674</v>
      </c>
      <c r="D165" s="420"/>
      <c r="E165" s="420"/>
      <c r="F165" s="421" t="s">
        <v>1675</v>
      </c>
      <c r="G165" s="422">
        <v>40732918.3983</v>
      </c>
      <c r="H165" s="427"/>
      <c r="I165" s="427"/>
      <c r="J165" s="427"/>
      <c r="K165" s="427"/>
      <c r="L165" s="427"/>
      <c r="M165" s="427"/>
      <c r="N165" s="427"/>
      <c r="O165" s="427"/>
      <c r="P165" s="427"/>
      <c r="Q165" s="427"/>
      <c r="R165" s="427"/>
      <c r="S165" s="427"/>
      <c r="T165" s="427"/>
      <c r="U165" s="427"/>
      <c r="V165" s="427"/>
      <c r="W165" s="427"/>
      <c r="X165" s="427"/>
      <c r="Y165" s="427"/>
      <c r="Z165" s="427"/>
      <c r="AA165" s="427"/>
      <c r="AB165" s="427"/>
      <c r="AC165" s="427"/>
      <c r="AD165" s="427"/>
      <c r="AE165" s="427"/>
      <c r="AF165" s="427"/>
      <c r="AG165" s="427"/>
      <c r="AH165" s="427"/>
      <c r="AI165" s="427"/>
      <c r="AJ165" s="427"/>
      <c r="AK165" s="427"/>
      <c r="AL165" s="427"/>
      <c r="AM165" s="427"/>
      <c r="AN165" s="427"/>
      <c r="AO165" s="427"/>
      <c r="AP165" s="427"/>
      <c r="AQ165" s="427"/>
      <c r="AR165" s="427"/>
    </row>
    <row r="166" spans="1:44">
      <c r="D166" s="18" t="s">
        <v>307</v>
      </c>
      <c r="F166" s="19" t="s">
        <v>1689</v>
      </c>
      <c r="G166" s="12">
        <v>16736522.8007</v>
      </c>
    </row>
    <row r="167" spans="1:44">
      <c r="E167" s="18" t="s">
        <v>229</v>
      </c>
      <c r="F167" s="19" t="s">
        <v>1690</v>
      </c>
      <c r="G167" s="12">
        <v>13960954.313899999</v>
      </c>
      <c r="H167" s="7" t="s">
        <v>1711</v>
      </c>
      <c r="I167" s="7" t="s">
        <v>1788</v>
      </c>
      <c r="J167" s="7" t="s">
        <v>1784</v>
      </c>
    </row>
    <row r="168" spans="1:44" ht="21">
      <c r="E168" s="18" t="s">
        <v>236</v>
      </c>
      <c r="F168" s="19" t="s">
        <v>1677</v>
      </c>
      <c r="G168" s="12">
        <v>267595.99939999997</v>
      </c>
      <c r="H168" s="7" t="s">
        <v>1711</v>
      </c>
      <c r="I168" s="7" t="s">
        <v>1788</v>
      </c>
      <c r="J168" s="7" t="s">
        <v>1784</v>
      </c>
    </row>
    <row r="169" spans="1:44" ht="21">
      <c r="E169" s="18" t="s">
        <v>238</v>
      </c>
      <c r="F169" s="19" t="s">
        <v>1671</v>
      </c>
      <c r="G169" s="12">
        <v>819911.04169999994</v>
      </c>
      <c r="H169" s="7" t="s">
        <v>1711</v>
      </c>
      <c r="I169" s="7" t="s">
        <v>1788</v>
      </c>
      <c r="J169" s="7" t="s">
        <v>1784</v>
      </c>
    </row>
    <row r="170" spans="1:44">
      <c r="E170" s="18" t="s">
        <v>240</v>
      </c>
      <c r="F170" s="19" t="s">
        <v>1691</v>
      </c>
      <c r="G170" s="12">
        <v>1393037.2</v>
      </c>
      <c r="H170" s="7" t="s">
        <v>1711</v>
      </c>
      <c r="I170" s="7" t="s">
        <v>1788</v>
      </c>
      <c r="J170" s="7" t="s">
        <v>1784</v>
      </c>
    </row>
    <row r="171" spans="1:44">
      <c r="E171" s="18" t="s">
        <v>219</v>
      </c>
      <c r="F171" s="19" t="s">
        <v>1692</v>
      </c>
      <c r="G171" s="524">
        <v>295024.24589999998</v>
      </c>
    </row>
    <row r="172" spans="1:44">
      <c r="D172" s="18" t="s">
        <v>254</v>
      </c>
      <c r="F172" s="19" t="s">
        <v>72</v>
      </c>
      <c r="G172" s="524">
        <v>1382147</v>
      </c>
    </row>
    <row r="173" spans="1:44">
      <c r="D173" s="18" t="s">
        <v>257</v>
      </c>
      <c r="F173" s="19" t="s">
        <v>258</v>
      </c>
      <c r="G173" s="12">
        <v>11405118.2312</v>
      </c>
      <c r="H173" s="7" t="s">
        <v>1711</v>
      </c>
      <c r="I173" s="7" t="s">
        <v>1788</v>
      </c>
      <c r="J173" s="7" t="s">
        <v>1784</v>
      </c>
    </row>
    <row r="174" spans="1:44">
      <c r="E174" s="18" t="s">
        <v>248</v>
      </c>
      <c r="F174" s="19" t="s">
        <v>259</v>
      </c>
      <c r="G174" s="12">
        <v>5339917</v>
      </c>
    </row>
    <row r="175" spans="1:44">
      <c r="E175" s="18" t="s">
        <v>255</v>
      </c>
      <c r="F175" s="19" t="s">
        <v>260</v>
      </c>
      <c r="G175" s="12">
        <v>6065201.2313000001</v>
      </c>
    </row>
    <row r="176" spans="1:44">
      <c r="D176" s="18" t="s">
        <v>264</v>
      </c>
      <c r="F176" s="19" t="s">
        <v>265</v>
      </c>
      <c r="G176" s="12">
        <v>10709694</v>
      </c>
      <c r="H176" s="7" t="s">
        <v>1711</v>
      </c>
      <c r="I176" s="7" t="s">
        <v>1872</v>
      </c>
      <c r="J176" s="7" t="s">
        <v>1785</v>
      </c>
    </row>
    <row r="177" spans="1:45" ht="21">
      <c r="D177" s="18" t="s">
        <v>967</v>
      </c>
      <c r="F177" s="19" t="s">
        <v>1198</v>
      </c>
      <c r="G177" s="12">
        <v>124786.3046</v>
      </c>
      <c r="H177" s="7" t="s">
        <v>1711</v>
      </c>
      <c r="I177" s="7" t="s">
        <v>1872</v>
      </c>
      <c r="J177" s="7" t="s">
        <v>1785</v>
      </c>
    </row>
    <row r="178" spans="1:45" ht="21">
      <c r="D178" s="18" t="s">
        <v>1676</v>
      </c>
      <c r="F178" s="19" t="s">
        <v>1693</v>
      </c>
      <c r="G178" s="12">
        <v>62306.919800000003</v>
      </c>
      <c r="H178" s="7" t="s">
        <v>1711</v>
      </c>
      <c r="I178" s="7" t="s">
        <v>1868</v>
      </c>
      <c r="J178" s="7" t="s">
        <v>1786</v>
      </c>
    </row>
    <row r="179" spans="1:45">
      <c r="E179" s="18" t="s">
        <v>248</v>
      </c>
      <c r="F179" s="19" t="s">
        <v>259</v>
      </c>
      <c r="G179" s="12">
        <v>56967.199999999997</v>
      </c>
    </row>
    <row r="180" spans="1:45">
      <c r="E180" s="18" t="s">
        <v>255</v>
      </c>
      <c r="F180" s="19" t="s">
        <v>260</v>
      </c>
      <c r="G180" s="12">
        <v>5339.71983</v>
      </c>
    </row>
    <row r="181" spans="1:45">
      <c r="D181" s="18" t="s">
        <v>230</v>
      </c>
      <c r="F181" s="19" t="s">
        <v>1673</v>
      </c>
      <c r="G181" s="12">
        <v>235430.14199999999</v>
      </c>
      <c r="H181" s="7" t="s">
        <v>1711</v>
      </c>
      <c r="I181" s="7" t="s">
        <v>1872</v>
      </c>
      <c r="J181" s="7" t="s">
        <v>1785</v>
      </c>
    </row>
    <row r="182" spans="1:45" ht="51.75" customHeight="1">
      <c r="D182" s="18" t="s">
        <v>240</v>
      </c>
      <c r="F182" s="19" t="s">
        <v>1199</v>
      </c>
      <c r="G182" s="12">
        <v>76913</v>
      </c>
      <c r="H182" s="7" t="s">
        <v>1711</v>
      </c>
      <c r="I182" s="7" t="s">
        <v>1872</v>
      </c>
      <c r="J182" s="7" t="s">
        <v>1785</v>
      </c>
    </row>
    <row r="183" spans="1:45" s="423" customFormat="1">
      <c r="A183" s="420"/>
      <c r="B183" s="420"/>
      <c r="C183" s="420" t="s">
        <v>223</v>
      </c>
      <c r="D183" s="420"/>
      <c r="E183" s="420"/>
      <c r="F183" s="421" t="s">
        <v>224</v>
      </c>
      <c r="G183" s="422">
        <v>0</v>
      </c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427"/>
      <c r="AH183" s="427"/>
      <c r="AI183" s="427"/>
      <c r="AJ183" s="427"/>
      <c r="AK183" s="427"/>
      <c r="AL183" s="427"/>
      <c r="AM183" s="427"/>
      <c r="AN183" s="427"/>
      <c r="AO183" s="427"/>
      <c r="AP183" s="427"/>
      <c r="AQ183" s="427"/>
      <c r="AR183" s="427"/>
      <c r="AS183" s="427"/>
    </row>
    <row r="184" spans="1:45">
      <c r="D184" s="18" t="s">
        <v>254</v>
      </c>
      <c r="F184" s="19" t="s">
        <v>72</v>
      </c>
      <c r="G184" s="524">
        <v>0</v>
      </c>
    </row>
    <row r="185" spans="1:45">
      <c r="D185" s="18" t="s">
        <v>257</v>
      </c>
      <c r="F185" s="19" t="s">
        <v>258</v>
      </c>
      <c r="G185" s="12">
        <v>0</v>
      </c>
    </row>
    <row r="186" spans="1:45">
      <c r="D186" s="18" t="s">
        <v>264</v>
      </c>
      <c r="F186" s="19" t="s">
        <v>265</v>
      </c>
      <c r="G186" s="12">
        <v>0</v>
      </c>
    </row>
    <row r="187" spans="1:45" ht="21">
      <c r="D187" s="18" t="s">
        <v>967</v>
      </c>
      <c r="F187" s="19" t="s">
        <v>1198</v>
      </c>
      <c r="G187" s="12">
        <v>0</v>
      </c>
    </row>
    <row r="188" spans="1:45" ht="21">
      <c r="D188" s="18" t="s">
        <v>1676</v>
      </c>
      <c r="F188" s="19" t="s">
        <v>1693</v>
      </c>
      <c r="G188" s="12">
        <v>0</v>
      </c>
    </row>
    <row r="189" spans="1:45">
      <c r="C189" s="18" t="s">
        <v>269</v>
      </c>
      <c r="F189" s="109" t="s">
        <v>270</v>
      </c>
      <c r="G189" s="12">
        <v>64917828.321999997</v>
      </c>
    </row>
    <row r="190" spans="1:45" ht="21">
      <c r="D190" s="18" t="s">
        <v>307</v>
      </c>
      <c r="F190" s="19" t="s">
        <v>308</v>
      </c>
      <c r="G190" s="12">
        <v>2023306.0349999999</v>
      </c>
      <c r="H190" s="7" t="s">
        <v>1711</v>
      </c>
      <c r="I190" s="7" t="s">
        <v>1788</v>
      </c>
      <c r="J190" s="7" t="s">
        <v>1784</v>
      </c>
    </row>
    <row r="191" spans="1:45" ht="21">
      <c r="D191" s="18" t="s">
        <v>214</v>
      </c>
      <c r="F191" s="19" t="s">
        <v>309</v>
      </c>
      <c r="G191" s="12">
        <v>8147566.1184</v>
      </c>
      <c r="H191" s="7" t="s">
        <v>1711</v>
      </c>
      <c r="I191" s="7" t="s">
        <v>1714</v>
      </c>
      <c r="J191" s="7" t="s">
        <v>1713</v>
      </c>
    </row>
    <row r="192" spans="1:45">
      <c r="E192" s="18" t="s">
        <v>231</v>
      </c>
      <c r="F192" s="19" t="s">
        <v>271</v>
      </c>
      <c r="G192" s="12">
        <v>8011371.1184999999</v>
      </c>
    </row>
    <row r="193" spans="4:10">
      <c r="E193" s="18" t="s">
        <v>272</v>
      </c>
      <c r="F193" s="19" t="s">
        <v>273</v>
      </c>
      <c r="G193" s="12">
        <v>136195</v>
      </c>
    </row>
    <row r="194" spans="4:10">
      <c r="D194" s="18" t="s">
        <v>254</v>
      </c>
      <c r="F194" s="112" t="s">
        <v>310</v>
      </c>
      <c r="G194" s="528">
        <v>937854.76470000006</v>
      </c>
      <c r="J194" s="7" t="s">
        <v>1787</v>
      </c>
    </row>
    <row r="195" spans="4:10">
      <c r="E195" s="18" t="s">
        <v>231</v>
      </c>
      <c r="F195" s="19" t="s">
        <v>271</v>
      </c>
      <c r="G195" s="12">
        <v>929048.76466999995</v>
      </c>
    </row>
    <row r="196" spans="4:10">
      <c r="E196" s="18" t="s">
        <v>272</v>
      </c>
      <c r="F196" s="19" t="s">
        <v>273</v>
      </c>
      <c r="G196" s="12">
        <v>8806</v>
      </c>
    </row>
    <row r="197" spans="4:10" ht="21">
      <c r="D197" s="18" t="s">
        <v>255</v>
      </c>
      <c r="F197" s="19" t="s">
        <v>311</v>
      </c>
      <c r="G197" s="12">
        <v>445192.98310000001</v>
      </c>
      <c r="H197" s="7" t="s">
        <v>1711</v>
      </c>
      <c r="I197" s="7" t="s">
        <v>1871</v>
      </c>
      <c r="J197" s="7" t="s">
        <v>1778</v>
      </c>
    </row>
    <row r="198" spans="4:10">
      <c r="D198" s="18" t="s">
        <v>244</v>
      </c>
      <c r="F198" s="19" t="s">
        <v>312</v>
      </c>
      <c r="G198" s="12">
        <v>1160914.4890000001</v>
      </c>
      <c r="H198" s="7" t="s">
        <v>1711</v>
      </c>
      <c r="I198" s="7" t="s">
        <v>1788</v>
      </c>
      <c r="J198" s="7" t="s">
        <v>1784</v>
      </c>
    </row>
    <row r="199" spans="4:10" ht="21">
      <c r="D199" s="18" t="s">
        <v>263</v>
      </c>
      <c r="F199" s="19" t="s">
        <v>313</v>
      </c>
      <c r="G199" s="12">
        <v>146363</v>
      </c>
      <c r="H199" s="7" t="s">
        <v>1711</v>
      </c>
      <c r="I199" s="7" t="s">
        <v>1872</v>
      </c>
      <c r="J199" s="7" t="s">
        <v>1785</v>
      </c>
    </row>
    <row r="200" spans="4:10">
      <c r="E200" s="18" t="s">
        <v>272</v>
      </c>
      <c r="F200" s="19" t="s">
        <v>273</v>
      </c>
      <c r="G200" s="12">
        <v>146363</v>
      </c>
    </row>
    <row r="201" spans="4:10">
      <c r="D201" s="18" t="s">
        <v>314</v>
      </c>
      <c r="F201" s="19" t="s">
        <v>315</v>
      </c>
      <c r="G201" s="524">
        <v>101386</v>
      </c>
    </row>
    <row r="202" spans="4:10">
      <c r="D202" s="18" t="s">
        <v>316</v>
      </c>
      <c r="F202" s="19" t="s">
        <v>317</v>
      </c>
      <c r="G202" s="524">
        <v>85426.408100000001</v>
      </c>
    </row>
    <row r="203" spans="4:10">
      <c r="D203" s="18" t="s">
        <v>318</v>
      </c>
      <c r="F203" s="19" t="s">
        <v>963</v>
      </c>
      <c r="G203" s="524">
        <v>51670171.936300002</v>
      </c>
    </row>
    <row r="204" spans="4:10">
      <c r="E204" s="18" t="s">
        <v>231</v>
      </c>
      <c r="F204" s="19" t="s">
        <v>271</v>
      </c>
      <c r="G204" s="12">
        <v>1818326</v>
      </c>
    </row>
    <row r="205" spans="4:10">
      <c r="E205" s="18" t="s">
        <v>272</v>
      </c>
      <c r="F205" s="19" t="s">
        <v>273</v>
      </c>
      <c r="G205" s="12">
        <v>49851845.936300002</v>
      </c>
    </row>
    <row r="206" spans="4:10" ht="21">
      <c r="D206" s="18" t="s">
        <v>319</v>
      </c>
      <c r="F206" s="19" t="s">
        <v>320</v>
      </c>
      <c r="G206" s="12">
        <v>3901.4697999999999</v>
      </c>
      <c r="H206" s="7" t="s">
        <v>1711</v>
      </c>
      <c r="I206" s="7" t="s">
        <v>1788</v>
      </c>
      <c r="J206" s="7" t="s">
        <v>1784</v>
      </c>
    </row>
    <row r="207" spans="4:10" ht="31.5">
      <c r="D207" s="18" t="s">
        <v>321</v>
      </c>
      <c r="F207" s="19" t="s">
        <v>322</v>
      </c>
      <c r="G207" s="12">
        <v>85291.721000000005</v>
      </c>
      <c r="H207" s="7" t="s">
        <v>1711</v>
      </c>
      <c r="I207" s="7" t="s">
        <v>1872</v>
      </c>
      <c r="J207" s="7" t="s">
        <v>1785</v>
      </c>
    </row>
    <row r="208" spans="4:10" ht="52.5">
      <c r="D208" s="18" t="s">
        <v>324</v>
      </c>
      <c r="F208" s="19" t="s">
        <v>1199</v>
      </c>
      <c r="G208" s="12">
        <v>109440.1857</v>
      </c>
      <c r="H208" s="7" t="s">
        <v>1711</v>
      </c>
      <c r="I208" s="7" t="s">
        <v>1872</v>
      </c>
      <c r="J208" s="7" t="s">
        <v>1785</v>
      </c>
    </row>
    <row r="209" spans="3:10" ht="21">
      <c r="D209" s="18" t="s">
        <v>325</v>
      </c>
      <c r="F209" s="19" t="s">
        <v>326</v>
      </c>
      <c r="G209" s="12">
        <v>1013.211</v>
      </c>
      <c r="H209" s="7" t="s">
        <v>1711</v>
      </c>
      <c r="I209" s="7" t="s">
        <v>1872</v>
      </c>
      <c r="J209" s="7" t="s">
        <v>1785</v>
      </c>
    </row>
    <row r="210" spans="3:10">
      <c r="C210" s="18" t="s">
        <v>327</v>
      </c>
      <c r="F210" s="425" t="s">
        <v>328</v>
      </c>
      <c r="G210" s="12">
        <v>31676.68</v>
      </c>
    </row>
    <row r="211" spans="3:10" ht="31.5">
      <c r="D211" s="18" t="s">
        <v>329</v>
      </c>
      <c r="F211" s="19" t="s">
        <v>964</v>
      </c>
      <c r="G211" s="524">
        <v>31676.68</v>
      </c>
    </row>
    <row r="212" spans="3:10">
      <c r="C212" s="18" t="s">
        <v>331</v>
      </c>
      <c r="F212" s="114" t="s">
        <v>5</v>
      </c>
      <c r="G212" s="12">
        <v>0</v>
      </c>
    </row>
    <row r="213" spans="3:10" ht="31.5">
      <c r="D213" s="18" t="s">
        <v>329</v>
      </c>
      <c r="F213" s="19" t="s">
        <v>1694</v>
      </c>
      <c r="G213" s="12">
        <v>0</v>
      </c>
    </row>
    <row r="214" spans="3:10">
      <c r="C214" s="18" t="s">
        <v>274</v>
      </c>
      <c r="F214" s="110" t="s">
        <v>275</v>
      </c>
      <c r="G214" s="12">
        <v>16971428.9793</v>
      </c>
    </row>
    <row r="215" spans="3:10" ht="21">
      <c r="D215" s="18" t="s">
        <v>307</v>
      </c>
      <c r="F215" s="19" t="s">
        <v>308</v>
      </c>
      <c r="G215" s="12">
        <v>511449.86810000002</v>
      </c>
      <c r="H215" s="7" t="s">
        <v>1711</v>
      </c>
      <c r="I215" s="7" t="s">
        <v>1788</v>
      </c>
      <c r="J215" s="7" t="s">
        <v>1784</v>
      </c>
    </row>
    <row r="216" spans="3:10" ht="21">
      <c r="D216" s="18" t="s">
        <v>214</v>
      </c>
      <c r="F216" s="19" t="s">
        <v>309</v>
      </c>
      <c r="G216" s="12">
        <v>1533600.06</v>
      </c>
      <c r="H216" s="7" t="s">
        <v>1711</v>
      </c>
      <c r="I216" s="7" t="s">
        <v>1714</v>
      </c>
      <c r="J216" s="7" t="s">
        <v>1713</v>
      </c>
    </row>
    <row r="217" spans="3:10">
      <c r="E217" s="18" t="s">
        <v>231</v>
      </c>
      <c r="F217" s="19" t="s">
        <v>271</v>
      </c>
      <c r="G217" s="12">
        <v>1533600.06</v>
      </c>
    </row>
    <row r="218" spans="3:10">
      <c r="D218" s="18" t="s">
        <v>254</v>
      </c>
      <c r="F218" s="112" t="s">
        <v>310</v>
      </c>
      <c r="G218" s="528">
        <v>557683.49540000001</v>
      </c>
      <c r="J218" s="7" t="s">
        <v>1787</v>
      </c>
    </row>
    <row r="219" spans="3:10">
      <c r="E219" s="18" t="s">
        <v>231</v>
      </c>
      <c r="F219" s="19" t="s">
        <v>271</v>
      </c>
      <c r="G219" s="12">
        <v>557683.49542000005</v>
      </c>
    </row>
    <row r="220" spans="3:10" ht="21">
      <c r="D220" s="18" t="s">
        <v>255</v>
      </c>
      <c r="F220" s="19" t="s">
        <v>311</v>
      </c>
      <c r="G220" s="12">
        <v>5508.2379000000001</v>
      </c>
      <c r="H220" s="7" t="s">
        <v>1711</v>
      </c>
      <c r="I220" s="7" t="s">
        <v>1871</v>
      </c>
      <c r="J220" s="7" t="s">
        <v>1778</v>
      </c>
    </row>
    <row r="221" spans="3:10">
      <c r="D221" s="18" t="s">
        <v>244</v>
      </c>
      <c r="F221" s="19" t="s">
        <v>312</v>
      </c>
      <c r="G221" s="12">
        <v>219225</v>
      </c>
      <c r="H221" s="7" t="s">
        <v>1711</v>
      </c>
      <c r="I221" s="7" t="s">
        <v>1788</v>
      </c>
      <c r="J221" s="7" t="s">
        <v>1784</v>
      </c>
    </row>
    <row r="222" spans="3:10">
      <c r="D222" s="18" t="s">
        <v>314</v>
      </c>
      <c r="F222" s="19" t="s">
        <v>315</v>
      </c>
      <c r="G222" s="524">
        <v>1237817</v>
      </c>
    </row>
    <row r="223" spans="3:10">
      <c r="D223" s="18" t="s">
        <v>316</v>
      </c>
      <c r="F223" s="19" t="s">
        <v>332</v>
      </c>
      <c r="G223" s="524">
        <v>5733.8922000000002</v>
      </c>
    </row>
    <row r="224" spans="3:10">
      <c r="D224" s="18" t="s">
        <v>318</v>
      </c>
      <c r="F224" s="19" t="s">
        <v>333</v>
      </c>
      <c r="G224" s="524">
        <v>12870071.4256</v>
      </c>
    </row>
    <row r="225" spans="1:10">
      <c r="E225" s="18" t="s">
        <v>272</v>
      </c>
      <c r="F225" s="19" t="s">
        <v>273</v>
      </c>
      <c r="G225" s="12">
        <v>12870071.4256</v>
      </c>
    </row>
    <row r="226" spans="1:10" ht="52.5">
      <c r="D226" s="18" t="s">
        <v>324</v>
      </c>
      <c r="F226" s="19" t="s">
        <v>1199</v>
      </c>
      <c r="G226" s="12">
        <v>30340</v>
      </c>
      <c r="H226" s="7" t="s">
        <v>1711</v>
      </c>
      <c r="I226" s="7" t="s">
        <v>1872</v>
      </c>
      <c r="J226" s="7" t="s">
        <v>1785</v>
      </c>
    </row>
    <row r="227" spans="1:10">
      <c r="C227" s="18" t="s">
        <v>334</v>
      </c>
      <c r="F227" s="113" t="s">
        <v>335</v>
      </c>
      <c r="G227" s="12">
        <v>1541594.4691000001</v>
      </c>
    </row>
    <row r="228" spans="1:10">
      <c r="D228" s="18" t="s">
        <v>227</v>
      </c>
      <c r="F228" s="19" t="s">
        <v>1695</v>
      </c>
      <c r="G228" s="524">
        <v>1541594.4691000001</v>
      </c>
    </row>
    <row r="229" spans="1:10">
      <c r="E229" s="18" t="s">
        <v>231</v>
      </c>
      <c r="F229" s="19" t="s">
        <v>271</v>
      </c>
      <c r="G229" s="12">
        <v>1532110.4690700001</v>
      </c>
    </row>
    <row r="230" spans="1:10">
      <c r="E230" s="18" t="s">
        <v>272</v>
      </c>
      <c r="F230" s="19" t="s">
        <v>273</v>
      </c>
      <c r="G230" s="12">
        <v>9484</v>
      </c>
    </row>
    <row r="231" spans="1:10">
      <c r="A231" s="17"/>
      <c r="B231" s="17"/>
      <c r="C231" s="17"/>
      <c r="D231" s="17"/>
      <c r="E231" s="17"/>
      <c r="F231" s="10"/>
      <c r="G231" s="11"/>
    </row>
    <row r="232" spans="1:10">
      <c r="F232" s="19"/>
      <c r="G232" s="12"/>
    </row>
    <row r="233" spans="1:10">
      <c r="F233" s="19"/>
      <c r="G233" s="12"/>
    </row>
    <row r="234" spans="1:10">
      <c r="F234" s="19"/>
      <c r="G234" s="12"/>
    </row>
    <row r="235" spans="1:10">
      <c r="F235" s="19"/>
      <c r="G235" s="12"/>
    </row>
    <row r="236" spans="1:10">
      <c r="F236" s="19"/>
      <c r="G236" s="12"/>
    </row>
    <row r="237" spans="1:10">
      <c r="F237" s="19"/>
      <c r="G237" s="12"/>
    </row>
    <row r="238" spans="1:10">
      <c r="F238" s="19"/>
      <c r="G238" s="12"/>
    </row>
    <row r="239" spans="1:10">
      <c r="F239" s="19"/>
      <c r="G239" s="12"/>
    </row>
    <row r="240" spans="1:10">
      <c r="F240" s="19"/>
      <c r="G240" s="12"/>
    </row>
    <row r="241" spans="6:7">
      <c r="F241" s="19"/>
      <c r="G241" s="12"/>
    </row>
    <row r="242" spans="6:7">
      <c r="F242" s="19"/>
      <c r="G242" s="12"/>
    </row>
    <row r="243" spans="6:7">
      <c r="F243" s="19"/>
      <c r="G243" s="12"/>
    </row>
    <row r="244" spans="6:7">
      <c r="F244" s="19"/>
      <c r="G244" s="12"/>
    </row>
    <row r="245" spans="6:7">
      <c r="F245" s="19"/>
      <c r="G245" s="12"/>
    </row>
    <row r="246" spans="6:7">
      <c r="F246" s="19"/>
      <c r="G246" s="12"/>
    </row>
    <row r="247" spans="6:7">
      <c r="F247" s="19"/>
      <c r="G247" s="12"/>
    </row>
    <row r="248" spans="6:7">
      <c r="F248" s="19"/>
      <c r="G248" s="12"/>
    </row>
    <row r="249" spans="6:7">
      <c r="F249" s="19"/>
      <c r="G249" s="12"/>
    </row>
    <row r="250" spans="6:7">
      <c r="F250" s="19"/>
      <c r="G250" s="12"/>
    </row>
    <row r="251" spans="6:7">
      <c r="F251" s="19"/>
      <c r="G251" s="12"/>
    </row>
    <row r="252" spans="6:7">
      <c r="F252" s="19"/>
      <c r="G252" s="12"/>
    </row>
    <row r="253" spans="6:7">
      <c r="F253" s="19"/>
      <c r="G253" s="12"/>
    </row>
    <row r="254" spans="6:7">
      <c r="F254" s="19"/>
      <c r="G254" s="12"/>
    </row>
    <row r="255" spans="6:7">
      <c r="F255" s="19"/>
      <c r="G255" s="12"/>
    </row>
    <row r="256" spans="6:7">
      <c r="F256" s="19"/>
      <c r="G256" s="12"/>
    </row>
    <row r="257" spans="6:7">
      <c r="F257" s="19"/>
      <c r="G257" s="12"/>
    </row>
    <row r="258" spans="6:7">
      <c r="F258" s="19"/>
      <c r="G258" s="12"/>
    </row>
    <row r="259" spans="6:7">
      <c r="F259" s="19"/>
      <c r="G259" s="12"/>
    </row>
    <row r="260" spans="6:7">
      <c r="F260" s="19"/>
      <c r="G260" s="12"/>
    </row>
    <row r="261" spans="6:7">
      <c r="F261" s="19"/>
      <c r="G261" s="12"/>
    </row>
    <row r="262" spans="6:7">
      <c r="F262" s="19"/>
      <c r="G262" s="12"/>
    </row>
    <row r="263" spans="6:7">
      <c r="F263" s="19"/>
      <c r="G263" s="12"/>
    </row>
    <row r="264" spans="6:7">
      <c r="F264" s="19"/>
      <c r="G264" s="12"/>
    </row>
    <row r="265" spans="6:7">
      <c r="F265" s="19"/>
      <c r="G265" s="12"/>
    </row>
    <row r="266" spans="6:7">
      <c r="F266" s="19"/>
      <c r="G266" s="12"/>
    </row>
    <row r="267" spans="6:7">
      <c r="F267" s="19"/>
      <c r="G267" s="12"/>
    </row>
    <row r="268" spans="6:7">
      <c r="F268" s="19"/>
      <c r="G268" s="12"/>
    </row>
    <row r="269" spans="6:7">
      <c r="F269" s="19"/>
      <c r="G269" s="12"/>
    </row>
    <row r="270" spans="6:7">
      <c r="F270" s="19"/>
      <c r="G270" s="12"/>
    </row>
    <row r="271" spans="6:7">
      <c r="F271" s="19"/>
      <c r="G271" s="12"/>
    </row>
    <row r="272" spans="6:7">
      <c r="F272" s="19"/>
      <c r="G272" s="12"/>
    </row>
    <row r="273" spans="6:7">
      <c r="F273" s="19"/>
      <c r="G273" s="12"/>
    </row>
    <row r="274" spans="6:7">
      <c r="F274" s="19"/>
      <c r="G274" s="12"/>
    </row>
    <row r="275" spans="6:7">
      <c r="F275" s="19"/>
      <c r="G275" s="12"/>
    </row>
    <row r="276" spans="6:7">
      <c r="F276" s="19"/>
      <c r="G276" s="12"/>
    </row>
    <row r="277" spans="6:7">
      <c r="F277" s="19"/>
      <c r="G277" s="12"/>
    </row>
    <row r="278" spans="6:7">
      <c r="F278" s="19"/>
      <c r="G278" s="12"/>
    </row>
    <row r="279" spans="6:7">
      <c r="F279" s="19"/>
      <c r="G279" s="12"/>
    </row>
    <row r="280" spans="6:7">
      <c r="F280" s="19"/>
      <c r="G280" s="12"/>
    </row>
    <row r="281" spans="6:7">
      <c r="F281" s="19"/>
      <c r="G281" s="12"/>
    </row>
    <row r="282" spans="6:7">
      <c r="F282" s="19"/>
      <c r="G282" s="12"/>
    </row>
    <row r="283" spans="6:7">
      <c r="F283" s="19"/>
      <c r="G283" s="12"/>
    </row>
    <row r="284" spans="6:7">
      <c r="F284" s="19"/>
      <c r="G284" s="12"/>
    </row>
    <row r="285" spans="6:7">
      <c r="F285" s="19"/>
      <c r="G285" s="12"/>
    </row>
    <row r="286" spans="6:7">
      <c r="F286" s="19"/>
      <c r="G286" s="12"/>
    </row>
    <row r="287" spans="6:7">
      <c r="F287" s="19"/>
      <c r="G287" s="12"/>
    </row>
    <row r="288" spans="6:7">
      <c r="F288" s="19"/>
      <c r="G288" s="12"/>
    </row>
    <row r="289" spans="6:7">
      <c r="F289" s="19"/>
      <c r="G289" s="12"/>
    </row>
    <row r="290" spans="6:7">
      <c r="F290" s="19"/>
      <c r="G290" s="12"/>
    </row>
    <row r="291" spans="6:7">
      <c r="F291" s="19"/>
      <c r="G291" s="12"/>
    </row>
    <row r="292" spans="6:7">
      <c r="F292" s="19"/>
      <c r="G292" s="12"/>
    </row>
    <row r="293" spans="6:7">
      <c r="F293" s="19"/>
      <c r="G293" s="12"/>
    </row>
    <row r="294" spans="6:7">
      <c r="F294" s="19"/>
      <c r="G294" s="12"/>
    </row>
    <row r="295" spans="6:7">
      <c r="F295" s="19"/>
      <c r="G295" s="12"/>
    </row>
    <row r="296" spans="6:7">
      <c r="F296" s="19"/>
      <c r="G296" s="12"/>
    </row>
    <row r="297" spans="6:7">
      <c r="F297" s="19"/>
      <c r="G297" s="12"/>
    </row>
    <row r="298" spans="6:7">
      <c r="F298" s="19"/>
      <c r="G298" s="12"/>
    </row>
    <row r="299" spans="6:7">
      <c r="F299" s="19"/>
      <c r="G299" s="12"/>
    </row>
    <row r="300" spans="6:7">
      <c r="F300" s="19"/>
      <c r="G300" s="12"/>
    </row>
    <row r="301" spans="6:7">
      <c r="F301" s="19"/>
      <c r="G301" s="12"/>
    </row>
    <row r="302" spans="6:7">
      <c r="F302" s="19"/>
      <c r="G302" s="12"/>
    </row>
    <row r="303" spans="6:7">
      <c r="F303" s="19"/>
      <c r="G303" s="12"/>
    </row>
    <row r="304" spans="6:7">
      <c r="F304" s="19"/>
      <c r="G304" s="12"/>
    </row>
    <row r="305" spans="6:7">
      <c r="F305" s="19"/>
      <c r="G305" s="12"/>
    </row>
    <row r="306" spans="6:7">
      <c r="F306" s="19"/>
      <c r="G306" s="12"/>
    </row>
    <row r="307" spans="6:7">
      <c r="F307" s="19"/>
      <c r="G307" s="12"/>
    </row>
    <row r="308" spans="6:7">
      <c r="F308" s="19"/>
      <c r="G308" s="12"/>
    </row>
    <row r="309" spans="6:7">
      <c r="F309" s="19"/>
      <c r="G309" s="12"/>
    </row>
    <row r="310" spans="6:7">
      <c r="F310" s="19"/>
      <c r="G310" s="12"/>
    </row>
    <row r="311" spans="6:7">
      <c r="F311" s="19"/>
      <c r="G311" s="12"/>
    </row>
    <row r="312" spans="6:7">
      <c r="F312" s="19"/>
      <c r="G312" s="12"/>
    </row>
    <row r="313" spans="6:7">
      <c r="F313" s="19"/>
      <c r="G313" s="12"/>
    </row>
    <row r="314" spans="6:7">
      <c r="F314" s="19"/>
      <c r="G314" s="12"/>
    </row>
    <row r="315" spans="6:7">
      <c r="F315" s="19"/>
      <c r="G315" s="12"/>
    </row>
    <row r="316" spans="6:7">
      <c r="F316" s="19"/>
      <c r="G316" s="12"/>
    </row>
    <row r="317" spans="6:7">
      <c r="F317" s="19"/>
      <c r="G317" s="12"/>
    </row>
    <row r="318" spans="6:7">
      <c r="F318" s="19"/>
      <c r="G318" s="12"/>
    </row>
    <row r="319" spans="6:7">
      <c r="F319" s="19"/>
      <c r="G319" s="12"/>
    </row>
    <row r="320" spans="6:7">
      <c r="F320" s="19"/>
      <c r="G320" s="12"/>
    </row>
    <row r="321" spans="6:7">
      <c r="F321" s="19"/>
      <c r="G321" s="12"/>
    </row>
    <row r="322" spans="6:7">
      <c r="F322" s="19"/>
      <c r="G322" s="12"/>
    </row>
    <row r="323" spans="6:7">
      <c r="F323" s="19"/>
      <c r="G323" s="12"/>
    </row>
    <row r="324" spans="6:7">
      <c r="F324" s="19"/>
      <c r="G324" s="12"/>
    </row>
    <row r="325" spans="6:7">
      <c r="F325" s="19"/>
      <c r="G325" s="12"/>
    </row>
    <row r="326" spans="6:7">
      <c r="F326" s="19"/>
      <c r="G326" s="12"/>
    </row>
    <row r="327" spans="6:7">
      <c r="F327" s="19"/>
      <c r="G327" s="12"/>
    </row>
    <row r="328" spans="6:7">
      <c r="F328" s="19"/>
      <c r="G328" s="12"/>
    </row>
    <row r="329" spans="6:7">
      <c r="F329" s="19"/>
      <c r="G329" s="12"/>
    </row>
    <row r="330" spans="6:7">
      <c r="F330" s="19"/>
      <c r="G330" s="12"/>
    </row>
    <row r="331" spans="6:7">
      <c r="F331" s="19"/>
      <c r="G331" s="12"/>
    </row>
    <row r="332" spans="6:7">
      <c r="F332" s="19"/>
      <c r="G332" s="12"/>
    </row>
    <row r="333" spans="6:7">
      <c r="F333" s="19"/>
      <c r="G333" s="12"/>
    </row>
    <row r="334" spans="6:7">
      <c r="F334" s="19"/>
      <c r="G334" s="12"/>
    </row>
    <row r="335" spans="6:7">
      <c r="F335" s="19"/>
      <c r="G335" s="12"/>
    </row>
    <row r="336" spans="6:7">
      <c r="F336" s="19"/>
      <c r="G336" s="12"/>
    </row>
    <row r="337" spans="6:7">
      <c r="F337" s="19"/>
      <c r="G337" s="12"/>
    </row>
    <row r="338" spans="6:7">
      <c r="F338" s="19"/>
      <c r="G338" s="12"/>
    </row>
    <row r="339" spans="6:7">
      <c r="F339" s="19"/>
      <c r="G339" s="12"/>
    </row>
    <row r="340" spans="6:7">
      <c r="F340" s="19"/>
      <c r="G340" s="12"/>
    </row>
    <row r="341" spans="6:7">
      <c r="F341" s="19"/>
      <c r="G341" s="12"/>
    </row>
    <row r="342" spans="6:7">
      <c r="F342" s="19"/>
      <c r="G342" s="12"/>
    </row>
    <row r="343" spans="6:7">
      <c r="F343" s="19"/>
      <c r="G343" s="12"/>
    </row>
    <row r="344" spans="6:7">
      <c r="F344" s="19"/>
      <c r="G344" s="12"/>
    </row>
    <row r="345" spans="6:7">
      <c r="F345" s="19"/>
      <c r="G345" s="12"/>
    </row>
    <row r="346" spans="6:7">
      <c r="F346" s="19"/>
      <c r="G346" s="12"/>
    </row>
    <row r="347" spans="6:7">
      <c r="F347" s="19"/>
      <c r="G347" s="12"/>
    </row>
    <row r="348" spans="6:7">
      <c r="F348" s="19"/>
      <c r="G348" s="12"/>
    </row>
    <row r="349" spans="6:7">
      <c r="F349" s="19"/>
      <c r="G349" s="12"/>
    </row>
    <row r="350" spans="6:7">
      <c r="F350" s="19"/>
      <c r="G350" s="12"/>
    </row>
    <row r="351" spans="6:7">
      <c r="F351" s="19"/>
      <c r="G351" s="12"/>
    </row>
    <row r="352" spans="6:7">
      <c r="F352" s="19"/>
      <c r="G352" s="12"/>
    </row>
    <row r="353" spans="6:7">
      <c r="F353" s="19"/>
      <c r="G353" s="12"/>
    </row>
    <row r="354" spans="6:7">
      <c r="F354" s="19"/>
      <c r="G354" s="12"/>
    </row>
    <row r="355" spans="6:7">
      <c r="F355" s="19"/>
      <c r="G355" s="12"/>
    </row>
    <row r="356" spans="6:7">
      <c r="F356" s="19"/>
      <c r="G356" s="12"/>
    </row>
    <row r="357" spans="6:7">
      <c r="F357" s="19"/>
      <c r="G357" s="12"/>
    </row>
    <row r="358" spans="6:7">
      <c r="F358" s="19"/>
      <c r="G358" s="12"/>
    </row>
    <row r="359" spans="6:7">
      <c r="F359" s="19"/>
      <c r="G359" s="12"/>
    </row>
    <row r="360" spans="6:7">
      <c r="F360" s="19"/>
      <c r="G360" s="12"/>
    </row>
    <row r="361" spans="6:7">
      <c r="F361" s="19"/>
      <c r="G361" s="12"/>
    </row>
    <row r="362" spans="6:7">
      <c r="F362" s="19"/>
      <c r="G362" s="12"/>
    </row>
    <row r="363" spans="6:7">
      <c r="F363" s="19"/>
      <c r="G363" s="12"/>
    </row>
    <row r="364" spans="6:7">
      <c r="F364" s="19"/>
      <c r="G364" s="12"/>
    </row>
    <row r="365" spans="6:7">
      <c r="F365" s="19"/>
      <c r="G365" s="12"/>
    </row>
    <row r="366" spans="6:7">
      <c r="F366" s="19"/>
      <c r="G366" s="12"/>
    </row>
    <row r="367" spans="6:7">
      <c r="F367" s="19"/>
      <c r="G367" s="12"/>
    </row>
    <row r="368" spans="6:7">
      <c r="F368" s="19"/>
      <c r="G368" s="12"/>
    </row>
    <row r="369" spans="6:7">
      <c r="F369" s="19"/>
      <c r="G369" s="12"/>
    </row>
    <row r="370" spans="6:7">
      <c r="F370" s="19"/>
      <c r="G370" s="12"/>
    </row>
    <row r="371" spans="6:7">
      <c r="F371" s="19"/>
      <c r="G371" s="12"/>
    </row>
    <row r="372" spans="6:7">
      <c r="F372" s="19"/>
      <c r="G372" s="12"/>
    </row>
    <row r="373" spans="6:7">
      <c r="F373" s="19"/>
      <c r="G373" s="12"/>
    </row>
    <row r="374" spans="6:7">
      <c r="F374" s="19"/>
      <c r="G374" s="12"/>
    </row>
    <row r="375" spans="6:7">
      <c r="F375" s="19"/>
      <c r="G375" s="12"/>
    </row>
    <row r="376" spans="6:7">
      <c r="F376" s="19"/>
      <c r="G376" s="12"/>
    </row>
    <row r="377" spans="6:7">
      <c r="F377" s="19"/>
      <c r="G377" s="12"/>
    </row>
    <row r="378" spans="6:7">
      <c r="F378" s="19"/>
      <c r="G378" s="12"/>
    </row>
    <row r="379" spans="6:7">
      <c r="F379" s="19"/>
      <c r="G379" s="12"/>
    </row>
    <row r="380" spans="6:7">
      <c r="F380" s="19"/>
      <c r="G380" s="12"/>
    </row>
    <row r="381" spans="6:7">
      <c r="F381" s="19"/>
      <c r="G381" s="12"/>
    </row>
    <row r="382" spans="6:7">
      <c r="F382" s="19"/>
      <c r="G382" s="12"/>
    </row>
    <row r="383" spans="6:7">
      <c r="F383" s="19"/>
      <c r="G383" s="12"/>
    </row>
    <row r="384" spans="6:7">
      <c r="F384" s="19"/>
      <c r="G384" s="12"/>
    </row>
    <row r="385" spans="6:7">
      <c r="F385" s="19"/>
      <c r="G385" s="12"/>
    </row>
    <row r="386" spans="6:7">
      <c r="F386" s="19"/>
      <c r="G386" s="12"/>
    </row>
    <row r="387" spans="6:7">
      <c r="F387" s="19"/>
      <c r="G387" s="12"/>
    </row>
    <row r="388" spans="6:7">
      <c r="F388" s="19"/>
      <c r="G388" s="12"/>
    </row>
    <row r="389" spans="6:7">
      <c r="F389" s="19"/>
      <c r="G389" s="12"/>
    </row>
    <row r="390" spans="6:7">
      <c r="F390" s="19"/>
      <c r="G390" s="12"/>
    </row>
    <row r="391" spans="6:7">
      <c r="F391" s="19"/>
      <c r="G391" s="12"/>
    </row>
    <row r="392" spans="6:7">
      <c r="F392" s="19"/>
      <c r="G392" s="12"/>
    </row>
    <row r="393" spans="6:7">
      <c r="F393" s="19"/>
      <c r="G393" s="12"/>
    </row>
    <row r="394" spans="6:7">
      <c r="F394" s="19"/>
      <c r="G394" s="12"/>
    </row>
    <row r="395" spans="6:7">
      <c r="F395" s="19"/>
      <c r="G395" s="12"/>
    </row>
    <row r="396" spans="6:7">
      <c r="F396" s="19"/>
      <c r="G396" s="12"/>
    </row>
    <row r="397" spans="6:7">
      <c r="F397" s="19"/>
      <c r="G397" s="12"/>
    </row>
    <row r="398" spans="6:7">
      <c r="F398" s="19"/>
      <c r="G398" s="12"/>
    </row>
    <row r="399" spans="6:7">
      <c r="F399" s="19"/>
      <c r="G399" s="12"/>
    </row>
    <row r="400" spans="6:7">
      <c r="F400" s="19"/>
      <c r="G400" s="12"/>
    </row>
    <row r="401" spans="6:7">
      <c r="F401" s="19"/>
      <c r="G401" s="12"/>
    </row>
    <row r="402" spans="6:7">
      <c r="F402" s="19"/>
      <c r="G402" s="12"/>
    </row>
    <row r="403" spans="6:7">
      <c r="F403" s="19"/>
      <c r="G403" s="12"/>
    </row>
    <row r="404" spans="6:7">
      <c r="F404" s="19"/>
      <c r="G404" s="12"/>
    </row>
    <row r="405" spans="6:7">
      <c r="F405" s="19"/>
      <c r="G405" s="12"/>
    </row>
    <row r="406" spans="6:7">
      <c r="F406" s="19"/>
      <c r="G406" s="12"/>
    </row>
    <row r="407" spans="6:7">
      <c r="F407" s="19"/>
      <c r="G407" s="12"/>
    </row>
    <row r="408" spans="6:7">
      <c r="F408" s="19"/>
      <c r="G408" s="12"/>
    </row>
    <row r="409" spans="6:7">
      <c r="F409" s="19"/>
      <c r="G409" s="12"/>
    </row>
    <row r="410" spans="6:7">
      <c r="F410" s="19"/>
      <c r="G410" s="12"/>
    </row>
    <row r="411" spans="6:7">
      <c r="F411" s="19"/>
      <c r="G411" s="12"/>
    </row>
    <row r="412" spans="6:7">
      <c r="F412" s="19"/>
      <c r="G412" s="12"/>
    </row>
    <row r="413" spans="6:7">
      <c r="F413" s="19"/>
      <c r="G413" s="12"/>
    </row>
    <row r="414" spans="6:7">
      <c r="F414" s="19"/>
      <c r="G414" s="12"/>
    </row>
    <row r="415" spans="6:7">
      <c r="F415" s="19"/>
      <c r="G415" s="12"/>
    </row>
    <row r="416" spans="6:7">
      <c r="F416" s="19"/>
      <c r="G416" s="12"/>
    </row>
    <row r="417" spans="6:7">
      <c r="F417" s="19"/>
      <c r="G417" s="12"/>
    </row>
    <row r="418" spans="6:7">
      <c r="F418" s="19"/>
      <c r="G418" s="12"/>
    </row>
    <row r="419" spans="6:7">
      <c r="F419" s="19"/>
      <c r="G419" s="12"/>
    </row>
    <row r="420" spans="6:7">
      <c r="F420" s="19"/>
      <c r="G420" s="12"/>
    </row>
    <row r="421" spans="6:7">
      <c r="F421" s="19"/>
      <c r="G421" s="12"/>
    </row>
    <row r="422" spans="6:7">
      <c r="F422" s="19"/>
      <c r="G422" s="12"/>
    </row>
    <row r="423" spans="6:7">
      <c r="F423" s="19"/>
      <c r="G423" s="12"/>
    </row>
    <row r="424" spans="6:7">
      <c r="F424" s="19"/>
      <c r="G424" s="12"/>
    </row>
    <row r="425" spans="6:7">
      <c r="F425" s="19"/>
      <c r="G425" s="12"/>
    </row>
    <row r="426" spans="6:7">
      <c r="F426" s="19"/>
      <c r="G426" s="12"/>
    </row>
    <row r="427" spans="6:7">
      <c r="F427" s="19"/>
      <c r="G427" s="12"/>
    </row>
    <row r="428" spans="6:7">
      <c r="F428" s="19"/>
      <c r="G428" s="12"/>
    </row>
    <row r="429" spans="6:7">
      <c r="F429" s="19"/>
      <c r="G429" s="12"/>
    </row>
    <row r="430" spans="6:7">
      <c r="F430" s="19"/>
      <c r="G430" s="12"/>
    </row>
    <row r="431" spans="6:7">
      <c r="F431" s="19"/>
      <c r="G431" s="12"/>
    </row>
    <row r="432" spans="6:7">
      <c r="F432" s="19"/>
      <c r="G432" s="12"/>
    </row>
    <row r="433" spans="6:7">
      <c r="F433" s="19"/>
      <c r="G433" s="12"/>
    </row>
    <row r="434" spans="6:7">
      <c r="F434" s="19"/>
      <c r="G434" s="12"/>
    </row>
    <row r="435" spans="6:7">
      <c r="F435" s="19"/>
      <c r="G435" s="12"/>
    </row>
    <row r="436" spans="6:7">
      <c r="F436" s="19"/>
      <c r="G436" s="12"/>
    </row>
    <row r="437" spans="6:7">
      <c r="F437" s="19"/>
      <c r="G437" s="12"/>
    </row>
    <row r="438" spans="6:7">
      <c r="F438" s="19"/>
      <c r="G438" s="12"/>
    </row>
    <row r="439" spans="6:7">
      <c r="F439" s="19"/>
      <c r="G439" s="12"/>
    </row>
    <row r="440" spans="6:7">
      <c r="F440" s="19"/>
      <c r="G440" s="12"/>
    </row>
    <row r="441" spans="6:7">
      <c r="F441" s="19"/>
      <c r="G441" s="12"/>
    </row>
    <row r="442" spans="6:7">
      <c r="F442" s="19"/>
      <c r="G442" s="12"/>
    </row>
    <row r="443" spans="6:7">
      <c r="F443" s="19"/>
      <c r="G443" s="12"/>
    </row>
    <row r="444" spans="6:7">
      <c r="F444" s="19"/>
      <c r="G444" s="12"/>
    </row>
    <row r="445" spans="6:7">
      <c r="F445" s="19"/>
      <c r="G445" s="12"/>
    </row>
    <row r="446" spans="6:7">
      <c r="F446" s="19"/>
      <c r="G446" s="12"/>
    </row>
    <row r="447" spans="6:7">
      <c r="F447" s="19"/>
      <c r="G447" s="12"/>
    </row>
    <row r="448" spans="6:7">
      <c r="F448" s="19"/>
      <c r="G448" s="12"/>
    </row>
    <row r="449" spans="6:7">
      <c r="F449" s="19"/>
      <c r="G449" s="12"/>
    </row>
    <row r="450" spans="6:7">
      <c r="F450" s="19"/>
      <c r="G450" s="12"/>
    </row>
    <row r="451" spans="6:7">
      <c r="F451" s="19"/>
      <c r="G451" s="12"/>
    </row>
    <row r="452" spans="6:7">
      <c r="F452" s="19"/>
      <c r="G452" s="12"/>
    </row>
    <row r="453" spans="6:7">
      <c r="F453" s="19"/>
      <c r="G453" s="12"/>
    </row>
    <row r="454" spans="6:7">
      <c r="F454" s="19"/>
      <c r="G454" s="12"/>
    </row>
    <row r="455" spans="6:7">
      <c r="F455" s="19"/>
      <c r="G455" s="12"/>
    </row>
    <row r="456" spans="6:7">
      <c r="F456" s="19"/>
      <c r="G456" s="12"/>
    </row>
    <row r="457" spans="6:7">
      <c r="F457" s="19"/>
      <c r="G457" s="12"/>
    </row>
    <row r="458" spans="6:7">
      <c r="F458" s="19"/>
      <c r="G458" s="12"/>
    </row>
    <row r="459" spans="6:7">
      <c r="F459" s="19"/>
      <c r="G459" s="12"/>
    </row>
    <row r="460" spans="6:7">
      <c r="F460" s="19"/>
      <c r="G460" s="12"/>
    </row>
    <row r="461" spans="6:7">
      <c r="F461" s="19"/>
      <c r="G461" s="12"/>
    </row>
    <row r="462" spans="6:7">
      <c r="F462" s="19"/>
      <c r="G462" s="12"/>
    </row>
    <row r="463" spans="6:7">
      <c r="F463" s="19"/>
      <c r="G463" s="12"/>
    </row>
    <row r="464" spans="6:7">
      <c r="F464" s="19"/>
      <c r="G464" s="12"/>
    </row>
    <row r="465" spans="6:7">
      <c r="F465" s="19"/>
      <c r="G465" s="12"/>
    </row>
    <row r="466" spans="6:7">
      <c r="F466" s="19"/>
      <c r="G466" s="12"/>
    </row>
    <row r="467" spans="6:7">
      <c r="F467" s="19"/>
      <c r="G467" s="12"/>
    </row>
    <row r="468" spans="6:7">
      <c r="F468" s="19"/>
      <c r="G468" s="12"/>
    </row>
    <row r="469" spans="6:7">
      <c r="F469" s="19"/>
      <c r="G469" s="12"/>
    </row>
    <row r="470" spans="6:7">
      <c r="F470" s="19"/>
      <c r="G470" s="12"/>
    </row>
    <row r="471" spans="6:7">
      <c r="F471" s="19"/>
      <c r="G471" s="12"/>
    </row>
    <row r="472" spans="6:7">
      <c r="F472" s="19"/>
      <c r="G472" s="12"/>
    </row>
    <row r="473" spans="6:7">
      <c r="F473" s="19"/>
      <c r="G473" s="12"/>
    </row>
    <row r="474" spans="6:7">
      <c r="F474" s="19"/>
      <c r="G474" s="12"/>
    </row>
    <row r="475" spans="6:7">
      <c r="F475" s="19"/>
      <c r="G475" s="12"/>
    </row>
    <row r="476" spans="6:7">
      <c r="F476" s="19"/>
      <c r="G476" s="12"/>
    </row>
    <row r="477" spans="6:7">
      <c r="F477" s="19"/>
      <c r="G477" s="12"/>
    </row>
    <row r="478" spans="6:7">
      <c r="F478" s="19"/>
      <c r="G478" s="12"/>
    </row>
    <row r="479" spans="6:7">
      <c r="F479" s="19"/>
      <c r="G479" s="12"/>
    </row>
    <row r="480" spans="6:7">
      <c r="F480" s="19"/>
      <c r="G480" s="12"/>
    </row>
    <row r="481" spans="6:7">
      <c r="F481" s="19"/>
      <c r="G481" s="12"/>
    </row>
    <row r="482" spans="6:7">
      <c r="F482" s="19"/>
      <c r="G482" s="12"/>
    </row>
    <row r="483" spans="6:7">
      <c r="F483" s="19"/>
      <c r="G483" s="12"/>
    </row>
    <row r="484" spans="6:7">
      <c r="F484" s="19"/>
      <c r="G484" s="12"/>
    </row>
    <row r="485" spans="6:7">
      <c r="F485" s="19"/>
      <c r="G485" s="12"/>
    </row>
    <row r="486" spans="6:7">
      <c r="F486" s="19"/>
      <c r="G486" s="12"/>
    </row>
    <row r="487" spans="6:7">
      <c r="F487" s="19"/>
      <c r="G487" s="12"/>
    </row>
    <row r="488" spans="6:7">
      <c r="F488" s="19"/>
      <c r="G488" s="12"/>
    </row>
    <row r="489" spans="6:7">
      <c r="F489" s="19"/>
      <c r="G489" s="12"/>
    </row>
    <row r="490" spans="6:7">
      <c r="F490" s="19"/>
      <c r="G490" s="12"/>
    </row>
    <row r="491" spans="6:7">
      <c r="F491" s="19"/>
      <c r="G491" s="12"/>
    </row>
    <row r="492" spans="6:7">
      <c r="F492" s="19"/>
      <c r="G492" s="12"/>
    </row>
    <row r="493" spans="6:7">
      <c r="F493" s="19"/>
      <c r="G493" s="12"/>
    </row>
    <row r="494" spans="6:7">
      <c r="F494" s="19"/>
      <c r="G494" s="12"/>
    </row>
    <row r="495" spans="6:7">
      <c r="F495" s="19"/>
      <c r="G495" s="12"/>
    </row>
    <row r="496" spans="6:7">
      <c r="F496" s="19"/>
      <c r="G496" s="12"/>
    </row>
    <row r="497" spans="6:7">
      <c r="F497" s="19"/>
      <c r="G497" s="12"/>
    </row>
    <row r="498" spans="6:7">
      <c r="F498" s="19"/>
      <c r="G498" s="12"/>
    </row>
    <row r="499" spans="6:7">
      <c r="F499" s="19"/>
      <c r="G499" s="12"/>
    </row>
    <row r="500" spans="6:7">
      <c r="F500" s="19"/>
      <c r="G500" s="12"/>
    </row>
    <row r="501" spans="6:7">
      <c r="F501" s="19"/>
      <c r="G501" s="12"/>
    </row>
    <row r="502" spans="6:7">
      <c r="F502" s="19"/>
      <c r="G502" s="12"/>
    </row>
    <row r="503" spans="6:7">
      <c r="F503" s="19"/>
      <c r="G503" s="12"/>
    </row>
    <row r="504" spans="6:7">
      <c r="F504" s="19"/>
      <c r="G504" s="12"/>
    </row>
    <row r="505" spans="6:7">
      <c r="F505" s="19"/>
      <c r="G505" s="12"/>
    </row>
    <row r="506" spans="6:7">
      <c r="F506" s="19"/>
      <c r="G506" s="12"/>
    </row>
    <row r="507" spans="6:7">
      <c r="F507" s="19"/>
      <c r="G507" s="12"/>
    </row>
    <row r="508" spans="6:7">
      <c r="F508" s="19"/>
      <c r="G508" s="12"/>
    </row>
    <row r="509" spans="6:7">
      <c r="F509" s="19"/>
      <c r="G509" s="12"/>
    </row>
    <row r="510" spans="6:7">
      <c r="F510" s="19"/>
      <c r="G510" s="12"/>
    </row>
    <row r="511" spans="6:7">
      <c r="F511" s="19"/>
      <c r="G511" s="12"/>
    </row>
    <row r="512" spans="6:7">
      <c r="F512" s="19"/>
      <c r="G512" s="12"/>
    </row>
    <row r="513" spans="6:7">
      <c r="F513" s="19"/>
      <c r="G513" s="12"/>
    </row>
    <row r="514" spans="6:7">
      <c r="F514" s="19"/>
      <c r="G514" s="12"/>
    </row>
    <row r="515" spans="6:7">
      <c r="F515" s="19"/>
      <c r="G515" s="12"/>
    </row>
    <row r="516" spans="6:7">
      <c r="F516" s="19"/>
      <c r="G516" s="12"/>
    </row>
    <row r="517" spans="6:7">
      <c r="F517" s="19"/>
      <c r="G517" s="12"/>
    </row>
    <row r="518" spans="6:7">
      <c r="F518" s="19"/>
      <c r="G518" s="12"/>
    </row>
    <row r="519" spans="6:7">
      <c r="F519" s="19"/>
      <c r="G519" s="12"/>
    </row>
    <row r="520" spans="6:7">
      <c r="F520" s="19"/>
      <c r="G520" s="12"/>
    </row>
    <row r="521" spans="6:7">
      <c r="F521" s="19"/>
      <c r="G521" s="12"/>
    </row>
    <row r="522" spans="6:7">
      <c r="F522" s="19"/>
      <c r="G522" s="12"/>
    </row>
    <row r="523" spans="6:7">
      <c r="F523" s="19"/>
      <c r="G523" s="12"/>
    </row>
    <row r="524" spans="6:7">
      <c r="F524" s="19"/>
      <c r="G524" s="12"/>
    </row>
    <row r="525" spans="6:7">
      <c r="F525" s="19"/>
      <c r="G525" s="12"/>
    </row>
    <row r="526" spans="6:7">
      <c r="F526" s="19"/>
      <c r="G526" s="12"/>
    </row>
    <row r="527" spans="6:7">
      <c r="F527" s="19"/>
      <c r="G527" s="12"/>
    </row>
    <row r="528" spans="6:7">
      <c r="F528" s="19"/>
      <c r="G528" s="12"/>
    </row>
    <row r="529" spans="6:7">
      <c r="F529" s="19"/>
      <c r="G529" s="12"/>
    </row>
    <row r="530" spans="6:7">
      <c r="F530" s="19"/>
      <c r="G530" s="12"/>
    </row>
    <row r="531" spans="6:7">
      <c r="F531" s="19"/>
      <c r="G531" s="12"/>
    </row>
    <row r="532" spans="6:7">
      <c r="F532" s="19"/>
      <c r="G532" s="12"/>
    </row>
    <row r="533" spans="6:7">
      <c r="F533" s="19"/>
      <c r="G533" s="12"/>
    </row>
    <row r="534" spans="6:7">
      <c r="F534" s="19"/>
      <c r="G534" s="12"/>
    </row>
    <row r="535" spans="6:7">
      <c r="F535" s="19"/>
      <c r="G535" s="12"/>
    </row>
    <row r="536" spans="6:7">
      <c r="F536" s="19"/>
      <c r="G536" s="12"/>
    </row>
    <row r="537" spans="6:7">
      <c r="F537" s="19"/>
      <c r="G537" s="12"/>
    </row>
    <row r="538" spans="6:7">
      <c r="F538" s="19"/>
      <c r="G538" s="12"/>
    </row>
    <row r="539" spans="6:7">
      <c r="F539" s="19"/>
      <c r="G539" s="12"/>
    </row>
    <row r="540" spans="6:7">
      <c r="F540" s="19"/>
      <c r="G540" s="12"/>
    </row>
    <row r="541" spans="6:7">
      <c r="F541" s="19"/>
      <c r="G541" s="12"/>
    </row>
    <row r="542" spans="6:7">
      <c r="F542" s="19"/>
      <c r="G542" s="12"/>
    </row>
    <row r="543" spans="6:7">
      <c r="F543" s="19"/>
      <c r="G543" s="12"/>
    </row>
    <row r="544" spans="6:7">
      <c r="F544" s="19"/>
      <c r="G544" s="12"/>
    </row>
    <row r="545" spans="6:7">
      <c r="F545" s="19"/>
      <c r="G545" s="12"/>
    </row>
    <row r="546" spans="6:7">
      <c r="F546" s="19"/>
      <c r="G546" s="12"/>
    </row>
    <row r="547" spans="6:7">
      <c r="F547" s="19"/>
      <c r="G547" s="12"/>
    </row>
    <row r="548" spans="6:7">
      <c r="F548" s="19"/>
      <c r="G548" s="12"/>
    </row>
    <row r="549" spans="6:7">
      <c r="F549" s="19"/>
      <c r="G549" s="12"/>
    </row>
    <row r="550" spans="6:7">
      <c r="F550" s="19"/>
      <c r="G550" s="12"/>
    </row>
    <row r="551" spans="6:7">
      <c r="F551" s="19"/>
      <c r="G551" s="12"/>
    </row>
    <row r="552" spans="6:7">
      <c r="F552" s="19"/>
      <c r="G552" s="12"/>
    </row>
    <row r="553" spans="6:7">
      <c r="F553" s="19"/>
      <c r="G553" s="12"/>
    </row>
    <row r="554" spans="6:7">
      <c r="F554" s="19"/>
      <c r="G554" s="12"/>
    </row>
    <row r="555" spans="6:7">
      <c r="F555" s="19"/>
      <c r="G555" s="12"/>
    </row>
    <row r="556" spans="6:7">
      <c r="F556" s="19"/>
      <c r="G556" s="12"/>
    </row>
    <row r="557" spans="6:7">
      <c r="F557" s="19"/>
      <c r="G557" s="12"/>
    </row>
    <row r="558" spans="6:7">
      <c r="F558" s="19"/>
      <c r="G558" s="12"/>
    </row>
    <row r="559" spans="6:7">
      <c r="F559" s="19"/>
      <c r="G559" s="12"/>
    </row>
    <row r="560" spans="6:7">
      <c r="F560" s="19"/>
      <c r="G560" s="12"/>
    </row>
    <row r="561" spans="6:7">
      <c r="F561" s="19"/>
      <c r="G561" s="12"/>
    </row>
    <row r="562" spans="6:7">
      <c r="F562" s="19"/>
      <c r="G562" s="12"/>
    </row>
    <row r="563" spans="6:7">
      <c r="F563" s="19"/>
      <c r="G563" s="12"/>
    </row>
    <row r="564" spans="6:7">
      <c r="F564" s="19"/>
      <c r="G564" s="12"/>
    </row>
    <row r="565" spans="6:7">
      <c r="F565" s="19"/>
      <c r="G565" s="12"/>
    </row>
    <row r="566" spans="6:7">
      <c r="F566" s="19"/>
      <c r="G566" s="12"/>
    </row>
    <row r="567" spans="6:7">
      <c r="F567" s="19"/>
      <c r="G567" s="12"/>
    </row>
    <row r="568" spans="6:7">
      <c r="F568" s="19"/>
      <c r="G568" s="12"/>
    </row>
    <row r="569" spans="6:7">
      <c r="F569" s="19"/>
      <c r="G569" s="12"/>
    </row>
    <row r="570" spans="6:7">
      <c r="F570" s="19"/>
      <c r="G570" s="12"/>
    </row>
    <row r="571" spans="6:7">
      <c r="F571" s="19"/>
      <c r="G571" s="12"/>
    </row>
    <row r="572" spans="6:7">
      <c r="F572" s="19"/>
      <c r="G572" s="12"/>
    </row>
    <row r="573" spans="6:7">
      <c r="F573" s="19"/>
      <c r="G573" s="12"/>
    </row>
    <row r="574" spans="6:7">
      <c r="F574" s="19"/>
      <c r="G574" s="12"/>
    </row>
    <row r="575" spans="6:7">
      <c r="F575" s="19"/>
      <c r="G575" s="12"/>
    </row>
    <row r="576" spans="6:7">
      <c r="F576" s="19"/>
      <c r="G576" s="12"/>
    </row>
    <row r="577" spans="6:7">
      <c r="F577" s="19"/>
      <c r="G577" s="12"/>
    </row>
    <row r="578" spans="6:7">
      <c r="F578" s="19"/>
      <c r="G578" s="12"/>
    </row>
    <row r="579" spans="6:7">
      <c r="F579" s="19"/>
      <c r="G579" s="12"/>
    </row>
    <row r="580" spans="6:7">
      <c r="F580" s="19"/>
      <c r="G580" s="12"/>
    </row>
    <row r="581" spans="6:7">
      <c r="F581" s="19"/>
      <c r="G581" s="12"/>
    </row>
    <row r="582" spans="6:7">
      <c r="F582" s="19"/>
      <c r="G582" s="12"/>
    </row>
    <row r="583" spans="6:7">
      <c r="F583" s="19"/>
      <c r="G583" s="12"/>
    </row>
    <row r="584" spans="6:7">
      <c r="F584" s="19"/>
      <c r="G584" s="12"/>
    </row>
    <row r="585" spans="6:7">
      <c r="F585" s="19"/>
      <c r="G585" s="12"/>
    </row>
    <row r="586" spans="6:7">
      <c r="F586" s="19"/>
      <c r="G586" s="12"/>
    </row>
    <row r="587" spans="6:7">
      <c r="F587" s="19"/>
      <c r="G587" s="12"/>
    </row>
    <row r="588" spans="6:7">
      <c r="F588" s="19"/>
      <c r="G588" s="12"/>
    </row>
    <row r="589" spans="6:7">
      <c r="F589" s="19"/>
      <c r="G589" s="12"/>
    </row>
    <row r="590" spans="6:7">
      <c r="F590" s="19"/>
      <c r="G590" s="12"/>
    </row>
    <row r="591" spans="6:7">
      <c r="F591" s="19"/>
      <c r="G591" s="12"/>
    </row>
    <row r="592" spans="6:7">
      <c r="F592" s="19"/>
      <c r="G592" s="12"/>
    </row>
    <row r="593" spans="1:7">
      <c r="F593" s="19"/>
      <c r="G593" s="12"/>
    </row>
    <row r="594" spans="1:7">
      <c r="F594" s="19"/>
      <c r="G594" s="12"/>
    </row>
    <row r="595" spans="1:7">
      <c r="F595" s="19"/>
      <c r="G595" s="12"/>
    </row>
    <row r="596" spans="1:7">
      <c r="F596" s="19"/>
      <c r="G596" s="12"/>
    </row>
    <row r="597" spans="1:7">
      <c r="F597" s="19"/>
      <c r="G597" s="12"/>
    </row>
    <row r="598" spans="1:7">
      <c r="F598" s="19"/>
      <c r="G598" s="12"/>
    </row>
    <row r="599" spans="1:7">
      <c r="A599" s="17"/>
      <c r="B599" s="17"/>
      <c r="C599" s="17"/>
      <c r="D599" s="17"/>
      <c r="E599" s="17"/>
      <c r="F599" s="10"/>
      <c r="G599" s="11"/>
    </row>
    <row r="600" spans="1:7">
      <c r="F600" s="19"/>
      <c r="G600" s="12"/>
    </row>
    <row r="601" spans="1:7">
      <c r="F601" s="19"/>
      <c r="G601" s="12"/>
    </row>
    <row r="602" spans="1:7">
      <c r="F602" s="19"/>
      <c r="G602" s="12"/>
    </row>
    <row r="603" spans="1:7">
      <c r="F603" s="19"/>
      <c r="G603" s="12"/>
    </row>
    <row r="604" spans="1:7">
      <c r="F604" s="19"/>
      <c r="G604" s="12"/>
    </row>
    <row r="605" spans="1:7">
      <c r="F605" s="19"/>
      <c r="G605" s="12"/>
    </row>
    <row r="606" spans="1:7">
      <c r="F606" s="19"/>
      <c r="G606" s="12"/>
    </row>
    <row r="607" spans="1:7">
      <c r="F607" s="19"/>
      <c r="G607" s="12"/>
    </row>
    <row r="608" spans="1:7">
      <c r="F608" s="19"/>
      <c r="G608" s="12"/>
    </row>
    <row r="609" spans="6:7">
      <c r="F609" s="19"/>
      <c r="G609" s="12"/>
    </row>
    <row r="610" spans="6:7">
      <c r="F610" s="19"/>
      <c r="G610" s="12"/>
    </row>
    <row r="611" spans="6:7">
      <c r="F611" s="19"/>
      <c r="G611" s="12"/>
    </row>
    <row r="612" spans="6:7">
      <c r="F612" s="19"/>
      <c r="G612" s="12"/>
    </row>
    <row r="613" spans="6:7">
      <c r="F613" s="19"/>
      <c r="G613" s="12"/>
    </row>
    <row r="614" spans="6:7">
      <c r="F614" s="19"/>
      <c r="G614" s="12"/>
    </row>
    <row r="615" spans="6:7">
      <c r="F615" s="19"/>
      <c r="G615" s="12"/>
    </row>
    <row r="616" spans="6:7">
      <c r="F616" s="19"/>
      <c r="G616" s="12"/>
    </row>
    <row r="617" spans="6:7">
      <c r="F617" s="19"/>
      <c r="G617" s="12"/>
    </row>
    <row r="618" spans="6:7">
      <c r="F618" s="19"/>
      <c r="G618" s="12"/>
    </row>
    <row r="619" spans="6:7">
      <c r="F619" s="19"/>
      <c r="G619" s="12"/>
    </row>
    <row r="620" spans="6:7">
      <c r="F620" s="19"/>
      <c r="G620" s="12"/>
    </row>
    <row r="621" spans="6:7">
      <c r="F621" s="19"/>
      <c r="G621" s="12"/>
    </row>
    <row r="622" spans="6:7">
      <c r="F622" s="19"/>
      <c r="G622" s="12"/>
    </row>
    <row r="623" spans="6:7">
      <c r="F623" s="19"/>
      <c r="G623" s="12"/>
    </row>
    <row r="624" spans="6:7">
      <c r="F624" s="19"/>
      <c r="G624" s="12"/>
    </row>
    <row r="625" spans="6:7">
      <c r="F625" s="19"/>
      <c r="G625" s="12"/>
    </row>
    <row r="626" spans="6:7">
      <c r="F626" s="19"/>
      <c r="G626" s="12"/>
    </row>
    <row r="627" spans="6:7">
      <c r="F627" s="19"/>
      <c r="G627" s="12"/>
    </row>
    <row r="628" spans="6:7">
      <c r="F628" s="19"/>
      <c r="G628" s="12"/>
    </row>
    <row r="629" spans="6:7">
      <c r="F629" s="19"/>
      <c r="G629" s="12"/>
    </row>
    <row r="630" spans="6:7">
      <c r="F630" s="19"/>
      <c r="G630" s="12"/>
    </row>
    <row r="631" spans="6:7">
      <c r="F631" s="19"/>
      <c r="G631" s="12"/>
    </row>
    <row r="632" spans="6:7">
      <c r="F632" s="19"/>
      <c r="G632" s="12"/>
    </row>
    <row r="633" spans="6:7">
      <c r="F633" s="19"/>
      <c r="G633" s="12"/>
    </row>
    <row r="634" spans="6:7">
      <c r="F634" s="19"/>
      <c r="G634" s="12"/>
    </row>
    <row r="635" spans="6:7">
      <c r="F635" s="19"/>
      <c r="G635" s="12"/>
    </row>
    <row r="636" spans="6:7">
      <c r="F636" s="19"/>
      <c r="G636" s="12"/>
    </row>
    <row r="637" spans="6:7">
      <c r="F637" s="19"/>
      <c r="G637" s="12"/>
    </row>
    <row r="638" spans="6:7">
      <c r="F638" s="19"/>
      <c r="G638" s="12"/>
    </row>
    <row r="639" spans="6:7">
      <c r="F639" s="19"/>
      <c r="G639" s="12"/>
    </row>
    <row r="640" spans="6:7">
      <c r="F640" s="19"/>
      <c r="G640" s="12"/>
    </row>
    <row r="641" spans="6:7">
      <c r="F641" s="19"/>
      <c r="G641" s="12"/>
    </row>
    <row r="642" spans="6:7">
      <c r="F642" s="19"/>
      <c r="G642" s="12"/>
    </row>
    <row r="643" spans="6:7">
      <c r="F643" s="19"/>
      <c r="G643" s="12"/>
    </row>
    <row r="644" spans="6:7">
      <c r="F644" s="19"/>
      <c r="G644" s="12"/>
    </row>
    <row r="645" spans="6:7">
      <c r="F645" s="19"/>
      <c r="G645" s="12"/>
    </row>
    <row r="646" spans="6:7">
      <c r="F646" s="19"/>
      <c r="G646" s="12"/>
    </row>
    <row r="647" spans="6:7">
      <c r="F647" s="19"/>
      <c r="G647" s="12"/>
    </row>
    <row r="648" spans="6:7">
      <c r="F648" s="19"/>
      <c r="G648" s="12"/>
    </row>
    <row r="649" spans="6:7">
      <c r="F649" s="19"/>
      <c r="G649" s="12"/>
    </row>
    <row r="650" spans="6:7">
      <c r="F650" s="19"/>
      <c r="G650" s="12"/>
    </row>
    <row r="651" spans="6:7">
      <c r="F651" s="19"/>
      <c r="G651" s="12"/>
    </row>
    <row r="652" spans="6:7">
      <c r="F652" s="19"/>
      <c r="G652" s="12"/>
    </row>
    <row r="653" spans="6:7">
      <c r="F653" s="19"/>
      <c r="G653" s="12"/>
    </row>
    <row r="654" spans="6:7">
      <c r="F654" s="19"/>
      <c r="G654" s="12"/>
    </row>
    <row r="655" spans="6:7">
      <c r="F655" s="19"/>
      <c r="G655" s="12"/>
    </row>
    <row r="656" spans="6:7">
      <c r="F656" s="19"/>
      <c r="G656" s="12"/>
    </row>
    <row r="657" spans="6:7">
      <c r="F657" s="19"/>
      <c r="G657" s="12"/>
    </row>
    <row r="658" spans="6:7">
      <c r="F658" s="19"/>
      <c r="G658" s="12"/>
    </row>
    <row r="659" spans="6:7">
      <c r="F659" s="19"/>
      <c r="G659" s="12"/>
    </row>
    <row r="660" spans="6:7">
      <c r="F660" s="19"/>
      <c r="G660" s="12"/>
    </row>
    <row r="661" spans="6:7">
      <c r="F661" s="19"/>
      <c r="G661" s="12"/>
    </row>
    <row r="662" spans="6:7">
      <c r="F662" s="19"/>
      <c r="G662" s="12"/>
    </row>
    <row r="663" spans="6:7">
      <c r="F663" s="19"/>
      <c r="G663" s="12"/>
    </row>
    <row r="664" spans="6:7">
      <c r="F664" s="19"/>
      <c r="G664" s="12"/>
    </row>
    <row r="665" spans="6:7">
      <c r="F665" s="19"/>
      <c r="G665" s="12"/>
    </row>
    <row r="666" spans="6:7">
      <c r="F666" s="19"/>
      <c r="G666" s="12"/>
    </row>
    <row r="667" spans="6:7">
      <c r="F667" s="19"/>
      <c r="G667" s="12"/>
    </row>
    <row r="668" spans="6:7">
      <c r="F668" s="19"/>
      <c r="G668" s="12"/>
    </row>
    <row r="669" spans="6:7">
      <c r="F669" s="19"/>
      <c r="G669" s="12"/>
    </row>
    <row r="670" spans="6:7">
      <c r="F670" s="19"/>
      <c r="G670" s="12"/>
    </row>
    <row r="671" spans="6:7">
      <c r="F671" s="19"/>
      <c r="G671" s="12"/>
    </row>
    <row r="672" spans="6:7">
      <c r="F672" s="19"/>
      <c r="G672" s="12"/>
    </row>
    <row r="673" spans="6:7">
      <c r="F673" s="19"/>
      <c r="G673" s="12"/>
    </row>
    <row r="674" spans="6:7">
      <c r="F674" s="19"/>
      <c r="G674" s="12"/>
    </row>
    <row r="675" spans="6:7">
      <c r="F675" s="19"/>
      <c r="G675" s="12"/>
    </row>
    <row r="676" spans="6:7">
      <c r="F676" s="19"/>
      <c r="G676" s="12"/>
    </row>
    <row r="677" spans="6:7">
      <c r="F677" s="19"/>
      <c r="G677" s="12"/>
    </row>
    <row r="678" spans="6:7">
      <c r="F678" s="19"/>
      <c r="G678" s="12"/>
    </row>
    <row r="679" spans="6:7">
      <c r="F679" s="19"/>
      <c r="G679" s="12"/>
    </row>
    <row r="680" spans="6:7">
      <c r="F680" s="19"/>
      <c r="G680" s="12"/>
    </row>
    <row r="681" spans="6:7">
      <c r="F681" s="19"/>
      <c r="G681" s="12"/>
    </row>
    <row r="682" spans="6:7">
      <c r="F682" s="19"/>
      <c r="G682" s="12"/>
    </row>
    <row r="683" spans="6:7">
      <c r="F683" s="19"/>
      <c r="G683" s="12"/>
    </row>
    <row r="684" spans="6:7">
      <c r="F684" s="19"/>
      <c r="G684" s="12"/>
    </row>
    <row r="685" spans="6:7">
      <c r="F685" s="19"/>
      <c r="G685" s="12"/>
    </row>
    <row r="686" spans="6:7">
      <c r="F686" s="19"/>
      <c r="G686" s="12"/>
    </row>
    <row r="687" spans="6:7">
      <c r="F687" s="19"/>
      <c r="G687" s="12"/>
    </row>
    <row r="688" spans="6:7">
      <c r="F688" s="19"/>
      <c r="G688" s="12"/>
    </row>
    <row r="689" spans="6:7">
      <c r="F689" s="19"/>
      <c r="G689" s="12"/>
    </row>
    <row r="690" spans="6:7">
      <c r="F690" s="19"/>
      <c r="G690" s="12"/>
    </row>
    <row r="691" spans="6:7">
      <c r="F691" s="19"/>
      <c r="G691" s="12"/>
    </row>
    <row r="692" spans="6:7">
      <c r="F692" s="19"/>
      <c r="G692" s="12"/>
    </row>
    <row r="693" spans="6:7">
      <c r="F693" s="19"/>
      <c r="G693" s="12"/>
    </row>
    <row r="694" spans="6:7">
      <c r="F694" s="19"/>
      <c r="G694" s="12"/>
    </row>
    <row r="695" spans="6:7">
      <c r="F695" s="19"/>
      <c r="G695" s="12"/>
    </row>
    <row r="696" spans="6:7">
      <c r="F696" s="19"/>
      <c r="G696" s="12"/>
    </row>
    <row r="697" spans="6:7">
      <c r="F697" s="19"/>
      <c r="G697" s="12"/>
    </row>
    <row r="698" spans="6:7">
      <c r="F698" s="19"/>
      <c r="G698" s="12"/>
    </row>
    <row r="699" spans="6:7">
      <c r="F699" s="19"/>
      <c r="G699" s="12"/>
    </row>
    <row r="700" spans="6:7">
      <c r="F700" s="19"/>
      <c r="G700" s="12"/>
    </row>
    <row r="701" spans="6:7">
      <c r="F701" s="19"/>
      <c r="G701" s="12"/>
    </row>
    <row r="702" spans="6:7">
      <c r="F702" s="19"/>
      <c r="G702" s="12"/>
    </row>
    <row r="703" spans="6:7">
      <c r="F703" s="19"/>
      <c r="G703" s="12"/>
    </row>
    <row r="704" spans="6:7">
      <c r="F704" s="19"/>
      <c r="G704" s="12"/>
    </row>
    <row r="705" spans="6:7">
      <c r="F705" s="19"/>
      <c r="G705" s="12"/>
    </row>
    <row r="706" spans="6:7">
      <c r="F706" s="19"/>
      <c r="G706" s="12"/>
    </row>
    <row r="707" spans="6:7">
      <c r="F707" s="19"/>
      <c r="G707" s="12"/>
    </row>
    <row r="708" spans="6:7">
      <c r="F708" s="19"/>
      <c r="G708" s="12"/>
    </row>
    <row r="709" spans="6:7">
      <c r="F709" s="19"/>
      <c r="G709" s="12"/>
    </row>
    <row r="710" spans="6:7">
      <c r="F710" s="19"/>
      <c r="G710" s="12"/>
    </row>
    <row r="711" spans="6:7">
      <c r="F711" s="19"/>
      <c r="G711" s="12"/>
    </row>
    <row r="712" spans="6:7">
      <c r="F712" s="19"/>
      <c r="G712" s="12"/>
    </row>
    <row r="713" spans="6:7">
      <c r="F713" s="19"/>
      <c r="G713" s="12"/>
    </row>
    <row r="714" spans="6:7">
      <c r="F714" s="19"/>
      <c r="G714" s="12"/>
    </row>
    <row r="715" spans="6:7">
      <c r="F715" s="19"/>
      <c r="G715" s="12"/>
    </row>
    <row r="716" spans="6:7">
      <c r="F716" s="19"/>
      <c r="G716" s="12"/>
    </row>
    <row r="717" spans="6:7">
      <c r="F717" s="19"/>
      <c r="G717" s="12"/>
    </row>
    <row r="718" spans="6:7">
      <c r="F718" s="19"/>
      <c r="G718" s="12"/>
    </row>
    <row r="719" spans="6:7">
      <c r="F719" s="19"/>
      <c r="G719" s="12"/>
    </row>
    <row r="720" spans="6:7">
      <c r="F720" s="19"/>
      <c r="G720" s="12"/>
    </row>
    <row r="721" spans="6:7">
      <c r="F721" s="19"/>
      <c r="G721" s="12"/>
    </row>
    <row r="722" spans="6:7">
      <c r="F722" s="19"/>
      <c r="G722" s="12"/>
    </row>
    <row r="723" spans="6:7">
      <c r="F723" s="19"/>
      <c r="G723" s="12"/>
    </row>
    <row r="724" spans="6:7">
      <c r="F724" s="19"/>
      <c r="G724" s="12"/>
    </row>
    <row r="725" spans="6:7">
      <c r="F725" s="19"/>
      <c r="G725" s="12"/>
    </row>
    <row r="726" spans="6:7">
      <c r="F726" s="19"/>
      <c r="G726" s="12"/>
    </row>
    <row r="727" spans="6:7">
      <c r="F727" s="19"/>
      <c r="G727" s="12"/>
    </row>
    <row r="728" spans="6:7">
      <c r="F728" s="19"/>
      <c r="G728" s="12"/>
    </row>
    <row r="729" spans="6:7">
      <c r="F729" s="19"/>
      <c r="G729" s="12"/>
    </row>
    <row r="730" spans="6:7">
      <c r="F730" s="19"/>
      <c r="G730" s="12"/>
    </row>
    <row r="731" spans="6:7">
      <c r="F731" s="19"/>
      <c r="G731" s="12"/>
    </row>
    <row r="732" spans="6:7">
      <c r="F732" s="19"/>
      <c r="G732" s="12"/>
    </row>
    <row r="733" spans="6:7">
      <c r="F733" s="19"/>
      <c r="G733" s="12"/>
    </row>
    <row r="734" spans="6:7">
      <c r="F734" s="19"/>
      <c r="G734" s="12"/>
    </row>
    <row r="735" spans="6:7">
      <c r="F735" s="19"/>
      <c r="G735" s="12"/>
    </row>
    <row r="736" spans="6:7">
      <c r="F736" s="19"/>
      <c r="G736" s="12"/>
    </row>
    <row r="737" spans="6:7">
      <c r="F737" s="19"/>
      <c r="G737" s="12"/>
    </row>
    <row r="738" spans="6:7">
      <c r="F738" s="19"/>
      <c r="G738" s="12"/>
    </row>
    <row r="739" spans="6:7">
      <c r="F739" s="19"/>
      <c r="G739" s="12"/>
    </row>
    <row r="740" spans="6:7">
      <c r="F740" s="19"/>
      <c r="G740" s="12"/>
    </row>
    <row r="741" spans="6:7">
      <c r="F741" s="19"/>
      <c r="G741" s="12"/>
    </row>
    <row r="742" spans="6:7">
      <c r="F742" s="19"/>
      <c r="G742" s="12"/>
    </row>
    <row r="743" spans="6:7">
      <c r="F743" s="19"/>
      <c r="G743" s="12"/>
    </row>
    <row r="744" spans="6:7">
      <c r="F744" s="19"/>
      <c r="G744" s="12"/>
    </row>
    <row r="745" spans="6:7">
      <c r="F745" s="19"/>
      <c r="G745" s="12"/>
    </row>
    <row r="746" spans="6:7">
      <c r="F746" s="19"/>
      <c r="G746" s="12"/>
    </row>
    <row r="747" spans="6:7">
      <c r="F747" s="19"/>
      <c r="G747" s="12"/>
    </row>
    <row r="748" spans="6:7">
      <c r="F748" s="19"/>
      <c r="G748" s="12"/>
    </row>
    <row r="749" spans="6:7">
      <c r="F749" s="19"/>
      <c r="G749" s="12"/>
    </row>
    <row r="750" spans="6:7">
      <c r="F750" s="19"/>
      <c r="G750" s="12"/>
    </row>
    <row r="751" spans="6:7">
      <c r="F751" s="19"/>
      <c r="G751" s="12"/>
    </row>
    <row r="752" spans="6:7">
      <c r="F752" s="19"/>
      <c r="G752" s="12"/>
    </row>
    <row r="753" spans="6:7">
      <c r="F753" s="19"/>
      <c r="G753" s="12"/>
    </row>
    <row r="754" spans="6:7">
      <c r="F754" s="19"/>
      <c r="G754" s="12"/>
    </row>
    <row r="755" spans="6:7">
      <c r="F755" s="19"/>
      <c r="G755" s="12"/>
    </row>
    <row r="756" spans="6:7">
      <c r="F756" s="19"/>
      <c r="G756" s="12"/>
    </row>
    <row r="757" spans="6:7">
      <c r="F757" s="19"/>
      <c r="G757" s="12"/>
    </row>
    <row r="758" spans="6:7">
      <c r="F758" s="19"/>
      <c r="G758" s="12"/>
    </row>
    <row r="759" spans="6:7">
      <c r="F759" s="19"/>
      <c r="G759" s="12"/>
    </row>
    <row r="760" spans="6:7">
      <c r="F760" s="19"/>
      <c r="G760" s="12"/>
    </row>
    <row r="761" spans="6:7">
      <c r="F761" s="19"/>
      <c r="G761" s="12"/>
    </row>
    <row r="762" spans="6:7">
      <c r="F762" s="19"/>
      <c r="G762" s="12"/>
    </row>
    <row r="763" spans="6:7">
      <c r="F763" s="19"/>
      <c r="G763" s="12"/>
    </row>
    <row r="764" spans="6:7">
      <c r="F764" s="19"/>
      <c r="G764" s="12"/>
    </row>
    <row r="765" spans="6:7">
      <c r="F765" s="19"/>
      <c r="G765" s="12"/>
    </row>
    <row r="766" spans="6:7">
      <c r="F766" s="19"/>
      <c r="G766" s="12"/>
    </row>
    <row r="767" spans="6:7">
      <c r="F767" s="19"/>
      <c r="G767" s="12"/>
    </row>
    <row r="768" spans="6:7">
      <c r="F768" s="19"/>
      <c r="G768" s="12"/>
    </row>
    <row r="769" spans="6:7">
      <c r="F769" s="19"/>
      <c r="G769" s="12"/>
    </row>
    <row r="770" spans="6:7">
      <c r="F770" s="19"/>
      <c r="G770" s="12"/>
    </row>
    <row r="771" spans="6:7">
      <c r="F771" s="19"/>
      <c r="G771" s="12"/>
    </row>
    <row r="772" spans="6:7">
      <c r="F772" s="19"/>
      <c r="G772" s="12"/>
    </row>
    <row r="773" spans="6:7">
      <c r="F773" s="19"/>
      <c r="G773" s="12"/>
    </row>
    <row r="774" spans="6:7">
      <c r="F774" s="19"/>
      <c r="G774" s="12"/>
    </row>
    <row r="775" spans="6:7">
      <c r="F775" s="19"/>
      <c r="G775" s="12"/>
    </row>
    <row r="776" spans="6:7">
      <c r="F776" s="19"/>
      <c r="G776" s="12"/>
    </row>
    <row r="777" spans="6:7">
      <c r="F777" s="19"/>
      <c r="G777" s="12"/>
    </row>
    <row r="778" spans="6:7">
      <c r="F778" s="19"/>
      <c r="G778" s="12"/>
    </row>
    <row r="779" spans="6:7">
      <c r="F779" s="19"/>
      <c r="G779" s="12"/>
    </row>
    <row r="780" spans="6:7">
      <c r="F780" s="19"/>
      <c r="G780" s="12"/>
    </row>
    <row r="781" spans="6:7">
      <c r="F781" s="19"/>
      <c r="G781" s="12"/>
    </row>
    <row r="782" spans="6:7">
      <c r="F782" s="19"/>
      <c r="G782" s="12"/>
    </row>
    <row r="783" spans="6:7">
      <c r="F783" s="19"/>
      <c r="G783" s="12"/>
    </row>
    <row r="784" spans="6:7">
      <c r="F784" s="19"/>
      <c r="G784" s="12"/>
    </row>
    <row r="785" spans="6:7">
      <c r="F785" s="19"/>
      <c r="G785" s="12"/>
    </row>
    <row r="786" spans="6:7">
      <c r="F786" s="19"/>
      <c r="G786" s="12"/>
    </row>
    <row r="787" spans="6:7">
      <c r="F787" s="19"/>
      <c r="G787" s="12"/>
    </row>
    <row r="788" spans="6:7">
      <c r="F788" s="19"/>
      <c r="G788" s="12"/>
    </row>
    <row r="789" spans="6:7">
      <c r="F789" s="19"/>
      <c r="G789" s="12"/>
    </row>
    <row r="790" spans="6:7">
      <c r="F790" s="19"/>
      <c r="G790" s="12"/>
    </row>
    <row r="791" spans="6:7">
      <c r="F791" s="19"/>
      <c r="G791" s="12"/>
    </row>
    <row r="792" spans="6:7">
      <c r="F792" s="19"/>
      <c r="G792" s="12"/>
    </row>
    <row r="793" spans="6:7">
      <c r="F793" s="19"/>
      <c r="G793" s="12"/>
    </row>
    <row r="794" spans="6:7">
      <c r="F794" s="19"/>
      <c r="G794" s="12"/>
    </row>
    <row r="795" spans="6:7">
      <c r="F795" s="19"/>
      <c r="G795" s="12"/>
    </row>
    <row r="796" spans="6:7">
      <c r="F796" s="19"/>
      <c r="G796" s="12"/>
    </row>
    <row r="797" spans="6:7">
      <c r="F797" s="19"/>
      <c r="G797" s="12"/>
    </row>
    <row r="798" spans="6:7">
      <c r="F798" s="19"/>
      <c r="G798" s="12"/>
    </row>
    <row r="799" spans="6:7">
      <c r="F799" s="19"/>
      <c r="G799" s="12"/>
    </row>
    <row r="800" spans="6:7">
      <c r="F800" s="19"/>
      <c r="G800" s="12"/>
    </row>
    <row r="801" spans="6:7">
      <c r="F801" s="19"/>
      <c r="G801" s="12"/>
    </row>
    <row r="802" spans="6:7">
      <c r="F802" s="19"/>
      <c r="G802" s="12"/>
    </row>
    <row r="803" spans="6:7">
      <c r="F803" s="19"/>
      <c r="G803" s="12"/>
    </row>
    <row r="804" spans="6:7">
      <c r="F804" s="19"/>
      <c r="G804" s="12"/>
    </row>
    <row r="805" spans="6:7">
      <c r="F805" s="19"/>
      <c r="G805" s="12"/>
    </row>
    <row r="806" spans="6:7">
      <c r="F806" s="19"/>
      <c r="G806" s="12"/>
    </row>
    <row r="807" spans="6:7">
      <c r="F807" s="19"/>
      <c r="G807" s="12"/>
    </row>
    <row r="808" spans="6:7">
      <c r="F808" s="19"/>
      <c r="G808" s="12"/>
    </row>
    <row r="809" spans="6:7">
      <c r="F809" s="19"/>
      <c r="G809" s="12"/>
    </row>
    <row r="810" spans="6:7">
      <c r="F810" s="19"/>
      <c r="G810" s="12"/>
    </row>
    <row r="811" spans="6:7">
      <c r="F811" s="19"/>
      <c r="G811" s="12"/>
    </row>
    <row r="812" spans="6:7">
      <c r="F812" s="19"/>
      <c r="G812" s="12"/>
    </row>
    <row r="813" spans="6:7">
      <c r="F813" s="19"/>
      <c r="G813" s="12"/>
    </row>
    <row r="814" spans="6:7">
      <c r="F814" s="19"/>
      <c r="G814" s="12"/>
    </row>
    <row r="815" spans="6:7">
      <c r="F815" s="19"/>
      <c r="G815" s="12"/>
    </row>
    <row r="816" spans="6:7">
      <c r="F816" s="19"/>
      <c r="G816" s="12"/>
    </row>
    <row r="817" spans="6:7">
      <c r="F817" s="19"/>
      <c r="G817" s="12"/>
    </row>
    <row r="818" spans="6:7">
      <c r="F818" s="19"/>
      <c r="G818" s="12"/>
    </row>
    <row r="819" spans="6:7">
      <c r="F819" s="19"/>
      <c r="G819" s="12"/>
    </row>
    <row r="820" spans="6:7">
      <c r="F820" s="19"/>
      <c r="G820" s="12"/>
    </row>
    <row r="821" spans="6:7">
      <c r="F821" s="19"/>
      <c r="G821" s="12"/>
    </row>
    <row r="822" spans="6:7">
      <c r="F822" s="19"/>
      <c r="G822" s="12"/>
    </row>
    <row r="823" spans="6:7">
      <c r="F823" s="19"/>
      <c r="G823" s="12"/>
    </row>
    <row r="824" spans="6:7">
      <c r="F824" s="19"/>
      <c r="G824" s="12"/>
    </row>
    <row r="825" spans="6:7">
      <c r="F825" s="19"/>
      <c r="G825" s="12"/>
    </row>
    <row r="826" spans="6:7">
      <c r="F826" s="19"/>
      <c r="G826" s="12"/>
    </row>
    <row r="827" spans="6:7">
      <c r="F827" s="19"/>
      <c r="G827" s="12"/>
    </row>
    <row r="828" spans="6:7">
      <c r="F828" s="19"/>
      <c r="G828" s="12"/>
    </row>
    <row r="829" spans="6:7">
      <c r="F829" s="19"/>
      <c r="G829" s="12"/>
    </row>
    <row r="830" spans="6:7">
      <c r="F830" s="19"/>
      <c r="G830" s="12"/>
    </row>
    <row r="831" spans="6:7">
      <c r="F831" s="19"/>
      <c r="G831" s="12"/>
    </row>
    <row r="832" spans="6:7">
      <c r="F832" s="19"/>
      <c r="G832" s="12"/>
    </row>
    <row r="833" spans="6:7">
      <c r="F833" s="19"/>
      <c r="G833" s="12"/>
    </row>
    <row r="834" spans="6:7">
      <c r="F834" s="19"/>
      <c r="G834" s="12"/>
    </row>
    <row r="835" spans="6:7">
      <c r="F835" s="19"/>
      <c r="G835" s="12"/>
    </row>
    <row r="836" spans="6:7">
      <c r="F836" s="19"/>
      <c r="G836" s="12"/>
    </row>
    <row r="837" spans="6:7">
      <c r="F837" s="19"/>
      <c r="G837" s="12"/>
    </row>
    <row r="838" spans="6:7">
      <c r="F838" s="19"/>
      <c r="G838" s="12"/>
    </row>
    <row r="839" spans="6:7">
      <c r="F839" s="19"/>
      <c r="G839" s="12"/>
    </row>
    <row r="840" spans="6:7">
      <c r="F840" s="19"/>
      <c r="G840" s="12"/>
    </row>
    <row r="841" spans="6:7">
      <c r="F841" s="19"/>
      <c r="G841" s="12"/>
    </row>
    <row r="842" spans="6:7">
      <c r="F842" s="19"/>
      <c r="G842" s="12"/>
    </row>
    <row r="843" spans="6:7">
      <c r="F843" s="19"/>
      <c r="G843" s="12"/>
    </row>
    <row r="844" spans="6:7">
      <c r="F844" s="19"/>
      <c r="G844" s="12"/>
    </row>
    <row r="845" spans="6:7">
      <c r="F845" s="19"/>
      <c r="G845" s="12"/>
    </row>
    <row r="846" spans="6:7">
      <c r="F846" s="19"/>
      <c r="G846" s="12"/>
    </row>
    <row r="847" spans="6:7">
      <c r="F847" s="19"/>
      <c r="G847" s="12"/>
    </row>
    <row r="848" spans="6:7">
      <c r="F848" s="19"/>
      <c r="G848" s="12"/>
    </row>
    <row r="849" spans="6:7">
      <c r="F849" s="19"/>
      <c r="G849" s="12"/>
    </row>
    <row r="850" spans="6:7">
      <c r="F850" s="19"/>
      <c r="G850" s="12"/>
    </row>
    <row r="851" spans="6:7">
      <c r="F851" s="19"/>
      <c r="G851" s="12"/>
    </row>
    <row r="852" spans="6:7">
      <c r="F852" s="19"/>
      <c r="G852" s="12"/>
    </row>
    <row r="853" spans="6:7">
      <c r="F853" s="19"/>
      <c r="G853" s="12"/>
    </row>
    <row r="854" spans="6:7">
      <c r="F854" s="19"/>
      <c r="G854" s="12"/>
    </row>
    <row r="855" spans="6:7">
      <c r="F855" s="19"/>
      <c r="G855" s="12"/>
    </row>
    <row r="856" spans="6:7">
      <c r="F856" s="19"/>
      <c r="G856" s="12"/>
    </row>
    <row r="857" spans="6:7">
      <c r="F857" s="19"/>
      <c r="G857" s="12"/>
    </row>
    <row r="858" spans="6:7">
      <c r="F858" s="19"/>
      <c r="G858" s="12"/>
    </row>
    <row r="859" spans="6:7">
      <c r="F859" s="19"/>
      <c r="G859" s="12"/>
    </row>
    <row r="860" spans="6:7">
      <c r="F860" s="19"/>
      <c r="G860" s="12"/>
    </row>
    <row r="861" spans="6:7">
      <c r="F861" s="19"/>
      <c r="G861" s="12"/>
    </row>
    <row r="862" spans="6:7">
      <c r="F862" s="19"/>
      <c r="G862" s="12"/>
    </row>
    <row r="863" spans="6:7">
      <c r="F863" s="19"/>
      <c r="G863" s="12"/>
    </row>
    <row r="864" spans="6:7">
      <c r="F864" s="19"/>
      <c r="G864" s="12"/>
    </row>
    <row r="865" spans="6:7">
      <c r="F865" s="19"/>
      <c r="G865" s="12"/>
    </row>
    <row r="866" spans="6:7">
      <c r="F866" s="19"/>
      <c r="G866" s="12"/>
    </row>
    <row r="867" spans="6:7">
      <c r="F867" s="19"/>
      <c r="G867" s="12"/>
    </row>
    <row r="868" spans="6:7">
      <c r="F868" s="19"/>
      <c r="G868" s="12"/>
    </row>
    <row r="869" spans="6:7">
      <c r="F869" s="19"/>
      <c r="G869" s="12"/>
    </row>
    <row r="870" spans="6:7">
      <c r="F870" s="19"/>
      <c r="G870" s="12"/>
    </row>
    <row r="871" spans="6:7">
      <c r="F871" s="19"/>
      <c r="G871" s="12"/>
    </row>
    <row r="872" spans="6:7">
      <c r="F872" s="19"/>
      <c r="G872" s="12"/>
    </row>
    <row r="873" spans="6:7">
      <c r="F873" s="19"/>
      <c r="G873" s="12"/>
    </row>
    <row r="874" spans="6:7">
      <c r="F874" s="19"/>
      <c r="G874" s="12"/>
    </row>
    <row r="875" spans="6:7">
      <c r="F875" s="19"/>
      <c r="G875" s="12"/>
    </row>
    <row r="876" spans="6:7">
      <c r="F876" s="19"/>
      <c r="G876" s="12"/>
    </row>
    <row r="877" spans="6:7">
      <c r="F877" s="19"/>
      <c r="G877" s="12"/>
    </row>
    <row r="878" spans="6:7">
      <c r="F878" s="19"/>
      <c r="G878" s="12"/>
    </row>
    <row r="879" spans="6:7">
      <c r="F879" s="19"/>
      <c r="G879" s="12"/>
    </row>
    <row r="880" spans="6:7">
      <c r="F880" s="19"/>
      <c r="G880" s="12"/>
    </row>
    <row r="881" spans="6:7">
      <c r="F881" s="19"/>
      <c r="G881" s="12"/>
    </row>
    <row r="882" spans="6:7">
      <c r="F882" s="19"/>
      <c r="G882" s="12"/>
    </row>
    <row r="883" spans="6:7">
      <c r="F883" s="19"/>
      <c r="G883" s="12"/>
    </row>
    <row r="884" spans="6:7">
      <c r="F884" s="19"/>
      <c r="G884" s="12"/>
    </row>
    <row r="885" spans="6:7">
      <c r="F885" s="19"/>
      <c r="G885" s="12"/>
    </row>
    <row r="886" spans="6:7">
      <c r="F886" s="19"/>
      <c r="G886" s="12"/>
    </row>
    <row r="887" spans="6:7">
      <c r="F887" s="19"/>
      <c r="G887" s="12"/>
    </row>
    <row r="888" spans="6:7">
      <c r="F888" s="19"/>
      <c r="G888" s="12"/>
    </row>
    <row r="889" spans="6:7">
      <c r="F889" s="19"/>
      <c r="G889" s="12"/>
    </row>
    <row r="890" spans="6:7">
      <c r="F890" s="19"/>
      <c r="G890" s="12"/>
    </row>
    <row r="891" spans="6:7">
      <c r="F891" s="19"/>
      <c r="G891" s="12"/>
    </row>
    <row r="892" spans="6:7">
      <c r="F892" s="19"/>
      <c r="G892" s="12"/>
    </row>
    <row r="893" spans="6:7">
      <c r="F893" s="19"/>
      <c r="G893" s="12"/>
    </row>
    <row r="894" spans="6:7">
      <c r="F894" s="19"/>
      <c r="G894" s="12"/>
    </row>
    <row r="895" spans="6:7">
      <c r="F895" s="19"/>
      <c r="G895" s="12"/>
    </row>
    <row r="896" spans="6:7">
      <c r="F896" s="19"/>
      <c r="G896" s="12"/>
    </row>
    <row r="897" spans="6:7">
      <c r="F897" s="19"/>
      <c r="G897" s="12"/>
    </row>
    <row r="898" spans="6:7">
      <c r="F898" s="19"/>
      <c r="G898" s="12"/>
    </row>
    <row r="899" spans="6:7">
      <c r="F899" s="19"/>
      <c r="G899" s="12"/>
    </row>
    <row r="900" spans="6:7">
      <c r="F900" s="19"/>
      <c r="G900" s="12"/>
    </row>
    <row r="901" spans="6:7">
      <c r="F901" s="19"/>
      <c r="G901" s="12"/>
    </row>
    <row r="902" spans="6:7">
      <c r="F902" s="19"/>
      <c r="G902" s="12"/>
    </row>
    <row r="903" spans="6:7">
      <c r="F903" s="19"/>
      <c r="G903" s="12"/>
    </row>
    <row r="904" spans="6:7">
      <c r="F904" s="19"/>
      <c r="G904" s="12"/>
    </row>
    <row r="905" spans="6:7">
      <c r="F905" s="19"/>
      <c r="G905" s="12"/>
    </row>
    <row r="906" spans="6:7">
      <c r="F906" s="19"/>
      <c r="G906" s="12"/>
    </row>
    <row r="907" spans="6:7">
      <c r="F907" s="19"/>
      <c r="G907" s="12"/>
    </row>
    <row r="908" spans="6:7">
      <c r="F908" s="19"/>
      <c r="G908" s="12"/>
    </row>
    <row r="909" spans="6:7">
      <c r="F909" s="19"/>
      <c r="G909" s="12"/>
    </row>
    <row r="910" spans="6:7">
      <c r="F910" s="19"/>
      <c r="G910" s="12"/>
    </row>
    <row r="911" spans="6:7">
      <c r="F911" s="19"/>
      <c r="G911" s="12"/>
    </row>
    <row r="912" spans="6:7">
      <c r="F912" s="19"/>
      <c r="G912" s="12"/>
    </row>
    <row r="913" spans="6:7">
      <c r="F913" s="19"/>
      <c r="G913" s="12"/>
    </row>
    <row r="914" spans="6:7">
      <c r="F914" s="19"/>
      <c r="G914" s="12"/>
    </row>
    <row r="915" spans="6:7">
      <c r="F915" s="19"/>
      <c r="G915" s="12"/>
    </row>
    <row r="916" spans="6:7">
      <c r="F916" s="19"/>
      <c r="G916" s="12"/>
    </row>
    <row r="917" spans="6:7">
      <c r="F917" s="19"/>
      <c r="G917" s="12"/>
    </row>
    <row r="918" spans="6:7">
      <c r="F918" s="19"/>
      <c r="G918" s="12"/>
    </row>
    <row r="919" spans="6:7">
      <c r="F919" s="19"/>
      <c r="G919" s="12"/>
    </row>
    <row r="920" spans="6:7">
      <c r="F920" s="19"/>
      <c r="G920" s="12"/>
    </row>
    <row r="921" spans="6:7">
      <c r="F921" s="19"/>
      <c r="G921" s="12"/>
    </row>
    <row r="922" spans="6:7">
      <c r="F922" s="19"/>
      <c r="G922" s="12"/>
    </row>
    <row r="923" spans="6:7">
      <c r="F923" s="19"/>
      <c r="G923" s="12"/>
    </row>
    <row r="924" spans="6:7">
      <c r="F924" s="19"/>
      <c r="G924" s="12"/>
    </row>
    <row r="925" spans="6:7">
      <c r="F925" s="19"/>
      <c r="G925" s="12"/>
    </row>
    <row r="926" spans="6:7">
      <c r="F926" s="19"/>
      <c r="G926" s="12"/>
    </row>
    <row r="927" spans="6:7">
      <c r="F927" s="19"/>
      <c r="G927" s="12"/>
    </row>
    <row r="928" spans="6:7">
      <c r="F928" s="19"/>
      <c r="G928" s="12"/>
    </row>
    <row r="929" spans="6:7">
      <c r="F929" s="19"/>
      <c r="G929" s="12"/>
    </row>
    <row r="930" spans="6:7">
      <c r="F930" s="19"/>
      <c r="G930" s="12"/>
    </row>
    <row r="931" spans="6:7">
      <c r="F931" s="19"/>
      <c r="G931" s="12"/>
    </row>
    <row r="932" spans="6:7">
      <c r="F932" s="19"/>
      <c r="G932" s="12"/>
    </row>
    <row r="933" spans="6:7">
      <c r="F933" s="19"/>
      <c r="G933" s="12"/>
    </row>
    <row r="934" spans="6:7">
      <c r="F934" s="19"/>
      <c r="G934" s="12"/>
    </row>
    <row r="935" spans="6:7">
      <c r="F935" s="19"/>
      <c r="G935" s="12"/>
    </row>
    <row r="936" spans="6:7">
      <c r="F936" s="19"/>
      <c r="G936" s="12"/>
    </row>
    <row r="937" spans="6:7">
      <c r="F937" s="19"/>
      <c r="G937" s="12"/>
    </row>
    <row r="938" spans="6:7">
      <c r="F938" s="19"/>
      <c r="G938" s="12"/>
    </row>
    <row r="939" spans="6:7">
      <c r="F939" s="19"/>
      <c r="G939" s="12"/>
    </row>
    <row r="940" spans="6:7">
      <c r="F940" s="19"/>
      <c r="G940" s="12"/>
    </row>
    <row r="941" spans="6:7">
      <c r="F941" s="19"/>
      <c r="G941" s="12"/>
    </row>
    <row r="942" spans="6:7">
      <c r="F942" s="19"/>
      <c r="G942" s="12"/>
    </row>
    <row r="943" spans="6:7">
      <c r="F943" s="19"/>
      <c r="G943" s="12"/>
    </row>
    <row r="944" spans="6:7">
      <c r="F944" s="19"/>
      <c r="G944" s="12"/>
    </row>
    <row r="945" spans="6:7">
      <c r="F945" s="19"/>
      <c r="G945" s="12"/>
    </row>
    <row r="946" spans="6:7">
      <c r="F946" s="19"/>
      <c r="G946" s="12"/>
    </row>
    <row r="947" spans="6:7">
      <c r="F947" s="19"/>
      <c r="G947" s="12"/>
    </row>
    <row r="948" spans="6:7">
      <c r="F948" s="19"/>
      <c r="G948" s="12"/>
    </row>
    <row r="949" spans="6:7">
      <c r="F949" s="19"/>
      <c r="G949" s="12"/>
    </row>
    <row r="950" spans="6:7">
      <c r="F950" s="19"/>
      <c r="G950" s="12"/>
    </row>
    <row r="951" spans="6:7">
      <c r="F951" s="19"/>
      <c r="G951" s="12"/>
    </row>
    <row r="952" spans="6:7">
      <c r="F952" s="19"/>
      <c r="G952" s="12"/>
    </row>
    <row r="953" spans="6:7">
      <c r="F953" s="19"/>
      <c r="G953" s="12"/>
    </row>
    <row r="954" spans="6:7">
      <c r="F954" s="19"/>
      <c r="G954" s="12"/>
    </row>
    <row r="955" spans="6:7">
      <c r="F955" s="19"/>
      <c r="G955" s="12"/>
    </row>
    <row r="956" spans="6:7">
      <c r="F956" s="19"/>
      <c r="G956" s="12"/>
    </row>
    <row r="957" spans="6:7">
      <c r="F957" s="19"/>
      <c r="G957" s="12"/>
    </row>
    <row r="958" spans="6:7">
      <c r="F958" s="19"/>
      <c r="G958" s="12"/>
    </row>
    <row r="959" spans="6:7">
      <c r="F959" s="19"/>
      <c r="G959" s="12"/>
    </row>
    <row r="960" spans="6:7">
      <c r="F960" s="19"/>
      <c r="G960" s="12"/>
    </row>
    <row r="961" spans="6:7">
      <c r="F961" s="19"/>
      <c r="G961" s="12"/>
    </row>
    <row r="962" spans="6:7">
      <c r="F962" s="19"/>
      <c r="G962" s="12"/>
    </row>
    <row r="963" spans="6:7">
      <c r="F963" s="19"/>
      <c r="G963" s="12"/>
    </row>
    <row r="964" spans="6:7">
      <c r="F964" s="19"/>
      <c r="G964" s="12"/>
    </row>
    <row r="965" spans="6:7">
      <c r="F965" s="19"/>
      <c r="G965" s="12"/>
    </row>
    <row r="966" spans="6:7">
      <c r="F966" s="19"/>
      <c r="G966" s="12"/>
    </row>
    <row r="967" spans="6:7">
      <c r="F967" s="19"/>
      <c r="G967" s="12"/>
    </row>
    <row r="968" spans="6:7">
      <c r="F968" s="19"/>
      <c r="G968" s="12"/>
    </row>
    <row r="969" spans="6:7">
      <c r="F969" s="19"/>
      <c r="G969" s="12"/>
    </row>
    <row r="970" spans="6:7">
      <c r="F970" s="19"/>
      <c r="G970" s="12"/>
    </row>
    <row r="971" spans="6:7">
      <c r="F971" s="19"/>
      <c r="G971" s="12"/>
    </row>
    <row r="972" spans="6:7">
      <c r="F972" s="19"/>
      <c r="G972" s="12"/>
    </row>
    <row r="973" spans="6:7">
      <c r="F973" s="19"/>
      <c r="G973" s="12"/>
    </row>
    <row r="974" spans="6:7">
      <c r="F974" s="19"/>
      <c r="G974" s="12"/>
    </row>
    <row r="975" spans="6:7">
      <c r="F975" s="19"/>
      <c r="G975" s="12"/>
    </row>
    <row r="976" spans="6:7">
      <c r="F976" s="19"/>
      <c r="G976" s="12"/>
    </row>
    <row r="977" spans="6:7">
      <c r="F977" s="19"/>
      <c r="G977" s="12"/>
    </row>
    <row r="978" spans="6:7">
      <c r="F978" s="19"/>
      <c r="G978" s="12"/>
    </row>
    <row r="979" spans="6:7">
      <c r="F979" s="19"/>
      <c r="G979" s="12"/>
    </row>
    <row r="980" spans="6:7">
      <c r="F980" s="19"/>
      <c r="G980" s="12"/>
    </row>
    <row r="981" spans="6:7">
      <c r="F981" s="19"/>
      <c r="G981" s="12"/>
    </row>
    <row r="982" spans="6:7">
      <c r="F982" s="19"/>
      <c r="G982" s="12"/>
    </row>
    <row r="983" spans="6:7">
      <c r="F983" s="19"/>
      <c r="G983" s="12"/>
    </row>
    <row r="984" spans="6:7">
      <c r="F984" s="19"/>
      <c r="G984" s="12"/>
    </row>
    <row r="985" spans="6:7">
      <c r="F985" s="19"/>
      <c r="G985" s="12"/>
    </row>
    <row r="986" spans="6:7">
      <c r="F986" s="19"/>
      <c r="G986" s="12"/>
    </row>
    <row r="987" spans="6:7">
      <c r="F987" s="19"/>
      <c r="G987" s="12"/>
    </row>
    <row r="988" spans="6:7">
      <c r="F988" s="19"/>
      <c r="G988" s="12"/>
    </row>
    <row r="989" spans="6:7">
      <c r="F989" s="19"/>
      <c r="G989" s="12"/>
    </row>
    <row r="990" spans="6:7">
      <c r="F990" s="19"/>
      <c r="G990" s="12"/>
    </row>
    <row r="991" spans="6:7">
      <c r="F991" s="19"/>
      <c r="G991" s="12"/>
    </row>
    <row r="992" spans="6:7">
      <c r="F992" s="19"/>
      <c r="G992" s="12"/>
    </row>
    <row r="993" spans="6:7">
      <c r="F993" s="19"/>
      <c r="G993" s="12"/>
    </row>
    <row r="994" spans="6:7">
      <c r="F994" s="19"/>
      <c r="G994" s="12"/>
    </row>
    <row r="995" spans="6:7">
      <c r="F995" s="19"/>
      <c r="G995" s="12"/>
    </row>
    <row r="996" spans="6:7">
      <c r="F996" s="19"/>
      <c r="G996" s="12"/>
    </row>
    <row r="997" spans="6:7">
      <c r="F997" s="19"/>
      <c r="G997" s="12"/>
    </row>
    <row r="998" spans="6:7">
      <c r="F998" s="19"/>
      <c r="G998" s="12"/>
    </row>
    <row r="999" spans="6:7">
      <c r="F999" s="19"/>
      <c r="G999" s="12"/>
    </row>
    <row r="1000" spans="6:7">
      <c r="F1000" s="19"/>
      <c r="G1000" s="12"/>
    </row>
    <row r="1001" spans="6:7">
      <c r="F1001" s="19"/>
      <c r="G1001" s="12"/>
    </row>
    <row r="1002" spans="6:7">
      <c r="F1002" s="19"/>
      <c r="G1002" s="12"/>
    </row>
    <row r="1003" spans="6:7">
      <c r="F1003" s="19"/>
      <c r="G1003" s="12"/>
    </row>
    <row r="1004" spans="6:7">
      <c r="F1004" s="19"/>
      <c r="G1004" s="12"/>
    </row>
    <row r="1005" spans="6:7">
      <c r="F1005" s="19"/>
      <c r="G1005" s="12"/>
    </row>
    <row r="1006" spans="6:7">
      <c r="F1006" s="19"/>
      <c r="G1006" s="12"/>
    </row>
    <row r="1007" spans="6:7">
      <c r="F1007" s="19"/>
      <c r="G1007" s="12"/>
    </row>
    <row r="1008" spans="6:7">
      <c r="F1008" s="19"/>
      <c r="G1008" s="12"/>
    </row>
    <row r="1009" spans="6:7">
      <c r="F1009" s="19"/>
      <c r="G1009" s="12"/>
    </row>
    <row r="1010" spans="6:7">
      <c r="F1010" s="19"/>
      <c r="G1010" s="12"/>
    </row>
    <row r="1011" spans="6:7">
      <c r="F1011" s="19"/>
      <c r="G1011" s="12"/>
    </row>
    <row r="1012" spans="6:7">
      <c r="F1012" s="19"/>
      <c r="G1012" s="12"/>
    </row>
    <row r="1013" spans="6:7">
      <c r="F1013" s="19"/>
      <c r="G1013" s="12"/>
    </row>
    <row r="1014" spans="6:7">
      <c r="F1014" s="19"/>
      <c r="G1014" s="12"/>
    </row>
    <row r="1015" spans="6:7">
      <c r="F1015" s="19"/>
      <c r="G1015" s="12"/>
    </row>
    <row r="1016" spans="6:7">
      <c r="F1016" s="19"/>
      <c r="G1016" s="12"/>
    </row>
    <row r="1017" spans="6:7">
      <c r="F1017" s="19"/>
      <c r="G1017" s="12"/>
    </row>
    <row r="1018" spans="6:7">
      <c r="F1018" s="19"/>
      <c r="G1018" s="12"/>
    </row>
    <row r="1019" spans="6:7">
      <c r="F1019" s="19"/>
      <c r="G1019" s="12"/>
    </row>
    <row r="1020" spans="6:7">
      <c r="F1020" s="19"/>
      <c r="G1020" s="12"/>
    </row>
    <row r="1021" spans="6:7">
      <c r="F1021" s="19"/>
      <c r="G1021" s="12"/>
    </row>
    <row r="1022" spans="6:7">
      <c r="F1022" s="19"/>
      <c r="G1022" s="12"/>
    </row>
    <row r="1023" spans="6:7">
      <c r="F1023" s="19"/>
      <c r="G1023" s="12"/>
    </row>
    <row r="1024" spans="6:7">
      <c r="F1024" s="19"/>
      <c r="G1024" s="12"/>
    </row>
    <row r="1025" spans="6:7">
      <c r="F1025" s="19"/>
      <c r="G1025" s="12"/>
    </row>
    <row r="1026" spans="6:7">
      <c r="F1026" s="19"/>
      <c r="G1026" s="12"/>
    </row>
    <row r="1027" spans="6:7">
      <c r="F1027" s="19"/>
      <c r="G1027" s="12"/>
    </row>
    <row r="1028" spans="6:7">
      <c r="F1028" s="19"/>
      <c r="G1028" s="12"/>
    </row>
    <row r="1029" spans="6:7">
      <c r="F1029" s="19"/>
      <c r="G1029" s="12"/>
    </row>
    <row r="1030" spans="6:7">
      <c r="F1030" s="19"/>
      <c r="G1030" s="12"/>
    </row>
    <row r="1031" spans="6:7">
      <c r="F1031" s="19"/>
      <c r="G1031" s="12"/>
    </row>
    <row r="1032" spans="6:7">
      <c r="F1032" s="19"/>
      <c r="G1032" s="12"/>
    </row>
    <row r="1033" spans="6:7">
      <c r="F1033" s="19"/>
      <c r="G1033" s="12"/>
    </row>
    <row r="1034" spans="6:7">
      <c r="F1034" s="19"/>
      <c r="G1034" s="12"/>
    </row>
    <row r="1035" spans="6:7">
      <c r="F1035" s="19"/>
      <c r="G1035" s="12"/>
    </row>
    <row r="1036" spans="6:7">
      <c r="F1036" s="19"/>
      <c r="G1036" s="12"/>
    </row>
    <row r="1037" spans="6:7">
      <c r="F1037" s="19"/>
      <c r="G1037" s="12"/>
    </row>
    <row r="1038" spans="6:7">
      <c r="F1038" s="19"/>
      <c r="G1038" s="12"/>
    </row>
    <row r="1039" spans="6:7">
      <c r="F1039" s="19"/>
      <c r="G1039" s="12"/>
    </row>
    <row r="1040" spans="6:7">
      <c r="F1040" s="19"/>
      <c r="G1040" s="12"/>
    </row>
    <row r="1041" spans="6:7">
      <c r="F1041" s="19"/>
      <c r="G1041" s="12"/>
    </row>
    <row r="1042" spans="6:7">
      <c r="F1042" s="19"/>
      <c r="G1042" s="12"/>
    </row>
    <row r="1043" spans="6:7">
      <c r="F1043" s="19"/>
      <c r="G1043" s="12"/>
    </row>
    <row r="1044" spans="6:7">
      <c r="F1044" s="19"/>
      <c r="G1044" s="12"/>
    </row>
    <row r="1045" spans="6:7">
      <c r="F1045" s="19"/>
      <c r="G1045" s="12"/>
    </row>
    <row r="1046" spans="6:7">
      <c r="F1046" s="19"/>
      <c r="G1046" s="12"/>
    </row>
    <row r="1047" spans="6:7">
      <c r="F1047" s="19"/>
      <c r="G1047" s="12"/>
    </row>
    <row r="1048" spans="6:7">
      <c r="F1048" s="19"/>
      <c r="G1048" s="12"/>
    </row>
    <row r="1049" spans="6:7">
      <c r="F1049" s="19"/>
      <c r="G1049" s="12"/>
    </row>
    <row r="1050" spans="6:7">
      <c r="F1050" s="19"/>
      <c r="G1050" s="12"/>
    </row>
    <row r="1051" spans="6:7">
      <c r="F1051" s="19"/>
      <c r="G1051" s="12"/>
    </row>
    <row r="1052" spans="6:7">
      <c r="F1052" s="19"/>
      <c r="G1052" s="12"/>
    </row>
    <row r="1053" spans="6:7">
      <c r="F1053" s="19"/>
      <c r="G1053" s="12"/>
    </row>
    <row r="1054" spans="6:7">
      <c r="F1054" s="19"/>
      <c r="G1054" s="12"/>
    </row>
    <row r="1055" spans="6:7">
      <c r="F1055" s="19"/>
      <c r="G1055" s="12"/>
    </row>
    <row r="1056" spans="6:7">
      <c r="F1056" s="19"/>
      <c r="G1056" s="12"/>
    </row>
    <row r="1057" spans="6:7">
      <c r="F1057" s="19"/>
      <c r="G1057" s="12"/>
    </row>
    <row r="1058" spans="6:7">
      <c r="F1058" s="19"/>
      <c r="G1058" s="12"/>
    </row>
    <row r="1059" spans="6:7">
      <c r="F1059" s="19"/>
      <c r="G1059" s="12"/>
    </row>
    <row r="1060" spans="6:7">
      <c r="F1060" s="19"/>
      <c r="G1060" s="12"/>
    </row>
    <row r="1061" spans="6:7">
      <c r="F1061" s="19"/>
      <c r="G1061" s="12"/>
    </row>
    <row r="1062" spans="6:7">
      <c r="F1062" s="19"/>
      <c r="G1062" s="12"/>
    </row>
    <row r="1063" spans="6:7">
      <c r="F1063" s="19"/>
      <c r="G1063" s="12"/>
    </row>
    <row r="1064" spans="6:7">
      <c r="F1064" s="19"/>
      <c r="G1064" s="12"/>
    </row>
    <row r="1065" spans="6:7">
      <c r="F1065" s="19"/>
      <c r="G1065" s="12"/>
    </row>
    <row r="1066" spans="6:7">
      <c r="F1066" s="19"/>
      <c r="G1066" s="12"/>
    </row>
    <row r="1067" spans="6:7">
      <c r="F1067" s="19"/>
      <c r="G1067" s="12"/>
    </row>
    <row r="1068" spans="6:7">
      <c r="F1068" s="19"/>
      <c r="G1068" s="12"/>
    </row>
    <row r="1069" spans="6:7">
      <c r="F1069" s="19"/>
      <c r="G1069" s="12"/>
    </row>
    <row r="1070" spans="6:7">
      <c r="F1070" s="19"/>
      <c r="G1070" s="12"/>
    </row>
    <row r="1071" spans="6:7">
      <c r="F1071" s="19"/>
      <c r="G1071" s="12"/>
    </row>
    <row r="1072" spans="6:7">
      <c r="F1072" s="19"/>
      <c r="G1072" s="12"/>
    </row>
    <row r="1073" spans="1:7">
      <c r="F1073" s="19"/>
      <c r="G1073" s="12"/>
    </row>
    <row r="1074" spans="1:7">
      <c r="F1074" s="19"/>
      <c r="G1074" s="12"/>
    </row>
    <row r="1075" spans="1:7">
      <c r="A1075" s="17"/>
      <c r="B1075" s="17"/>
      <c r="C1075" s="17"/>
      <c r="D1075" s="17"/>
      <c r="E1075" s="17"/>
      <c r="F1075" s="10"/>
      <c r="G1075" s="11"/>
    </row>
    <row r="1076" spans="1:7">
      <c r="F1076" s="19"/>
      <c r="G1076" s="12"/>
    </row>
    <row r="1077" spans="1:7">
      <c r="F1077" s="19"/>
      <c r="G1077" s="12"/>
    </row>
    <row r="1078" spans="1:7">
      <c r="F1078" s="19"/>
      <c r="G1078" s="12"/>
    </row>
    <row r="1079" spans="1:7">
      <c r="F1079" s="19"/>
      <c r="G1079" s="12"/>
    </row>
    <row r="1080" spans="1:7">
      <c r="F1080" s="19"/>
      <c r="G1080" s="12"/>
    </row>
    <row r="1081" spans="1:7">
      <c r="F1081" s="19"/>
      <c r="G1081" s="12"/>
    </row>
    <row r="1082" spans="1:7">
      <c r="F1082" s="19"/>
      <c r="G1082" s="12"/>
    </row>
    <row r="1083" spans="1:7">
      <c r="F1083" s="19"/>
      <c r="G1083" s="12"/>
    </row>
    <row r="1084" spans="1:7">
      <c r="F1084" s="19"/>
      <c r="G1084" s="12"/>
    </row>
    <row r="1085" spans="1:7">
      <c r="F1085" s="19"/>
      <c r="G1085" s="12"/>
    </row>
    <row r="1086" spans="1:7">
      <c r="F1086" s="19"/>
      <c r="G1086" s="12"/>
    </row>
    <row r="1087" spans="1:7">
      <c r="F1087" s="19"/>
      <c r="G1087" s="12"/>
    </row>
    <row r="1088" spans="1:7">
      <c r="F1088" s="19"/>
      <c r="G1088" s="12"/>
    </row>
    <row r="1089" spans="6:7">
      <c r="F1089" s="19"/>
      <c r="G1089" s="12"/>
    </row>
    <row r="1090" spans="6:7">
      <c r="F1090" s="19"/>
      <c r="G1090" s="12"/>
    </row>
    <row r="1091" spans="6:7">
      <c r="F1091" s="19"/>
      <c r="G1091" s="12"/>
    </row>
    <row r="1092" spans="6:7">
      <c r="F1092" s="19"/>
      <c r="G1092" s="12"/>
    </row>
    <row r="1093" spans="6:7">
      <c r="F1093" s="19"/>
      <c r="G1093" s="12"/>
    </row>
    <row r="1094" spans="6:7">
      <c r="F1094" s="19"/>
      <c r="G1094" s="12"/>
    </row>
    <row r="1095" spans="6:7">
      <c r="F1095" s="19"/>
      <c r="G1095" s="12"/>
    </row>
    <row r="1096" spans="6:7">
      <c r="F1096" s="19"/>
      <c r="G1096" s="12"/>
    </row>
    <row r="1097" spans="6:7">
      <c r="F1097" s="19"/>
      <c r="G1097" s="12"/>
    </row>
    <row r="1098" spans="6:7">
      <c r="F1098" s="19"/>
      <c r="G1098" s="12"/>
    </row>
    <row r="1099" spans="6:7">
      <c r="F1099" s="19"/>
      <c r="G1099" s="12"/>
    </row>
    <row r="1100" spans="6:7">
      <c r="F1100" s="19"/>
      <c r="G1100" s="12"/>
    </row>
    <row r="1101" spans="6:7">
      <c r="F1101" s="19"/>
      <c r="G1101" s="12"/>
    </row>
    <row r="1102" spans="6:7">
      <c r="F1102" s="19"/>
      <c r="G1102" s="12"/>
    </row>
    <row r="1103" spans="6:7">
      <c r="F1103" s="19"/>
      <c r="G1103" s="12"/>
    </row>
    <row r="1104" spans="6:7">
      <c r="F1104" s="19"/>
      <c r="G1104" s="12"/>
    </row>
    <row r="1105" spans="6:7">
      <c r="F1105" s="19"/>
      <c r="G1105" s="12"/>
    </row>
    <row r="1106" spans="6:7">
      <c r="F1106" s="19"/>
      <c r="G1106" s="12"/>
    </row>
    <row r="1107" spans="6:7">
      <c r="F1107" s="19"/>
      <c r="G1107" s="12"/>
    </row>
    <row r="1108" spans="6:7">
      <c r="F1108" s="19"/>
      <c r="G1108" s="12"/>
    </row>
    <row r="1109" spans="6:7">
      <c r="F1109" s="19"/>
      <c r="G1109" s="12"/>
    </row>
    <row r="1110" spans="6:7">
      <c r="F1110" s="19"/>
      <c r="G1110" s="12"/>
    </row>
    <row r="1111" spans="6:7">
      <c r="F1111" s="19"/>
      <c r="G1111" s="12"/>
    </row>
    <row r="1112" spans="6:7">
      <c r="F1112" s="19"/>
      <c r="G1112" s="12"/>
    </row>
    <row r="1113" spans="6:7">
      <c r="F1113" s="19"/>
      <c r="G1113" s="12"/>
    </row>
    <row r="1114" spans="6:7">
      <c r="F1114" s="19"/>
      <c r="G1114" s="12"/>
    </row>
    <row r="1115" spans="6:7">
      <c r="F1115" s="19"/>
      <c r="G1115" s="12"/>
    </row>
    <row r="1116" spans="6:7">
      <c r="F1116" s="19"/>
      <c r="G1116" s="12"/>
    </row>
    <row r="1117" spans="6:7">
      <c r="F1117" s="19"/>
      <c r="G1117" s="12"/>
    </row>
    <row r="1118" spans="6:7">
      <c r="F1118" s="19"/>
      <c r="G1118" s="12"/>
    </row>
    <row r="1119" spans="6:7">
      <c r="F1119" s="19"/>
      <c r="G1119" s="12"/>
    </row>
    <row r="1120" spans="6:7">
      <c r="F1120" s="19"/>
      <c r="G1120" s="12"/>
    </row>
    <row r="1121" spans="6:7">
      <c r="F1121" s="19"/>
      <c r="G1121" s="12"/>
    </row>
    <row r="1122" spans="6:7">
      <c r="F1122" s="19"/>
      <c r="G1122" s="12"/>
    </row>
    <row r="1123" spans="6:7">
      <c r="F1123" s="19"/>
      <c r="G1123" s="12"/>
    </row>
    <row r="1124" spans="6:7">
      <c r="F1124" s="19"/>
      <c r="G1124" s="12"/>
    </row>
    <row r="1125" spans="6:7">
      <c r="F1125" s="19"/>
      <c r="G1125" s="12"/>
    </row>
    <row r="1126" spans="6:7">
      <c r="F1126" s="19"/>
      <c r="G1126" s="12"/>
    </row>
    <row r="1127" spans="6:7">
      <c r="F1127" s="19"/>
      <c r="G1127" s="12"/>
    </row>
    <row r="1128" spans="6:7">
      <c r="F1128" s="19"/>
      <c r="G1128" s="12"/>
    </row>
    <row r="1129" spans="6:7">
      <c r="F1129" s="19"/>
      <c r="G1129" s="12"/>
    </row>
    <row r="1130" spans="6:7">
      <c r="F1130" s="19"/>
      <c r="G1130" s="12"/>
    </row>
    <row r="1131" spans="6:7">
      <c r="F1131" s="19"/>
      <c r="G1131" s="12"/>
    </row>
    <row r="1132" spans="6:7">
      <c r="F1132" s="19"/>
      <c r="G1132" s="12"/>
    </row>
    <row r="1133" spans="6:7">
      <c r="F1133" s="19"/>
      <c r="G1133" s="12"/>
    </row>
    <row r="1134" spans="6:7">
      <c r="F1134" s="19"/>
      <c r="G1134" s="12"/>
    </row>
    <row r="1135" spans="6:7">
      <c r="F1135" s="19"/>
      <c r="G1135" s="12"/>
    </row>
    <row r="1136" spans="6:7">
      <c r="F1136" s="19"/>
      <c r="G1136" s="12"/>
    </row>
    <row r="1137" spans="6:7">
      <c r="F1137" s="19"/>
      <c r="G1137" s="12"/>
    </row>
    <row r="1138" spans="6:7">
      <c r="F1138" s="19"/>
      <c r="G1138" s="12"/>
    </row>
    <row r="1139" spans="6:7">
      <c r="F1139" s="19"/>
      <c r="G1139" s="12"/>
    </row>
    <row r="1140" spans="6:7">
      <c r="F1140" s="19"/>
      <c r="G1140" s="12"/>
    </row>
    <row r="1141" spans="6:7">
      <c r="F1141" s="19"/>
      <c r="G1141" s="12"/>
    </row>
    <row r="1142" spans="6:7">
      <c r="F1142" s="19"/>
      <c r="G1142" s="12"/>
    </row>
    <row r="1143" spans="6:7">
      <c r="F1143" s="19"/>
      <c r="G1143" s="12"/>
    </row>
    <row r="1144" spans="6:7">
      <c r="F1144" s="19"/>
      <c r="G1144" s="12"/>
    </row>
    <row r="1145" spans="6:7">
      <c r="F1145" s="19"/>
      <c r="G1145" s="12"/>
    </row>
    <row r="1146" spans="6:7">
      <c r="F1146" s="19"/>
      <c r="G1146" s="12"/>
    </row>
    <row r="1147" spans="6:7">
      <c r="F1147" s="19"/>
      <c r="G1147" s="12"/>
    </row>
    <row r="1148" spans="6:7">
      <c r="F1148" s="19"/>
      <c r="G1148" s="12"/>
    </row>
    <row r="1149" spans="6:7">
      <c r="F1149" s="19"/>
      <c r="G1149" s="12"/>
    </row>
    <row r="1150" spans="6:7">
      <c r="F1150" s="19"/>
      <c r="G1150" s="12"/>
    </row>
    <row r="1151" spans="6:7">
      <c r="F1151" s="19"/>
      <c r="G1151" s="12"/>
    </row>
    <row r="1152" spans="6:7">
      <c r="F1152" s="19"/>
      <c r="G1152" s="12"/>
    </row>
    <row r="1153" spans="6:7">
      <c r="F1153" s="19"/>
      <c r="G1153" s="12"/>
    </row>
    <row r="1154" spans="6:7">
      <c r="F1154" s="19"/>
      <c r="G1154" s="12"/>
    </row>
    <row r="1155" spans="6:7">
      <c r="F1155" s="19"/>
      <c r="G1155" s="12"/>
    </row>
    <row r="1156" spans="6:7">
      <c r="F1156" s="19"/>
      <c r="G1156" s="12"/>
    </row>
    <row r="1157" spans="6:7">
      <c r="F1157" s="19"/>
      <c r="G1157" s="12"/>
    </row>
    <row r="1158" spans="6:7">
      <c r="F1158" s="19"/>
      <c r="G1158" s="12"/>
    </row>
    <row r="1159" spans="6:7">
      <c r="F1159" s="19"/>
      <c r="G1159" s="12"/>
    </row>
    <row r="1160" spans="6:7">
      <c r="F1160" s="19"/>
      <c r="G1160" s="12"/>
    </row>
    <row r="1161" spans="6:7">
      <c r="F1161" s="19"/>
      <c r="G1161" s="12"/>
    </row>
    <row r="1162" spans="6:7">
      <c r="F1162" s="19"/>
      <c r="G1162" s="12"/>
    </row>
    <row r="1163" spans="6:7">
      <c r="F1163" s="19"/>
      <c r="G1163" s="12"/>
    </row>
    <row r="1164" spans="6:7">
      <c r="F1164" s="19"/>
      <c r="G1164" s="12"/>
    </row>
    <row r="1165" spans="6:7">
      <c r="F1165" s="19"/>
      <c r="G1165" s="12"/>
    </row>
    <row r="1166" spans="6:7">
      <c r="F1166" s="19"/>
      <c r="G1166" s="12"/>
    </row>
    <row r="1167" spans="6:7">
      <c r="F1167" s="19"/>
      <c r="G1167" s="12"/>
    </row>
    <row r="1168" spans="6:7">
      <c r="F1168" s="19"/>
      <c r="G1168" s="12"/>
    </row>
    <row r="1169" spans="6:7">
      <c r="F1169" s="19"/>
      <c r="G1169" s="12"/>
    </row>
    <row r="1170" spans="6:7">
      <c r="F1170" s="19"/>
      <c r="G1170" s="12"/>
    </row>
    <row r="1171" spans="6:7">
      <c r="F1171" s="19"/>
      <c r="G1171" s="12"/>
    </row>
    <row r="1172" spans="6:7">
      <c r="F1172" s="19"/>
      <c r="G1172" s="12"/>
    </row>
    <row r="1173" spans="6:7">
      <c r="F1173" s="19"/>
      <c r="G1173" s="12"/>
    </row>
    <row r="1174" spans="6:7">
      <c r="F1174" s="19"/>
      <c r="G1174" s="12"/>
    </row>
    <row r="1175" spans="6:7">
      <c r="F1175" s="19"/>
      <c r="G1175" s="12"/>
    </row>
    <row r="1176" spans="6:7">
      <c r="F1176" s="19"/>
      <c r="G1176" s="12"/>
    </row>
    <row r="1177" spans="6:7">
      <c r="F1177" s="19"/>
      <c r="G1177" s="12"/>
    </row>
    <row r="1178" spans="6:7">
      <c r="F1178" s="19"/>
      <c r="G1178" s="12"/>
    </row>
    <row r="1179" spans="6:7">
      <c r="F1179" s="19"/>
      <c r="G1179" s="12"/>
    </row>
    <row r="1180" spans="6:7">
      <c r="F1180" s="19"/>
      <c r="G1180" s="12"/>
    </row>
    <row r="1181" spans="6:7">
      <c r="F1181" s="19"/>
      <c r="G1181" s="12"/>
    </row>
    <row r="1182" spans="6:7">
      <c r="F1182" s="19"/>
      <c r="G1182" s="12"/>
    </row>
    <row r="1183" spans="6:7">
      <c r="F1183" s="19"/>
      <c r="G1183" s="12"/>
    </row>
    <row r="1184" spans="6:7">
      <c r="F1184" s="19"/>
      <c r="G1184" s="12"/>
    </row>
    <row r="1185" spans="6:7">
      <c r="F1185" s="19"/>
      <c r="G1185" s="12"/>
    </row>
    <row r="1186" spans="6:7">
      <c r="F1186" s="19"/>
      <c r="G1186" s="12"/>
    </row>
    <row r="1187" spans="6:7">
      <c r="F1187" s="19"/>
      <c r="G1187" s="12"/>
    </row>
    <row r="1188" spans="6:7">
      <c r="F1188" s="19"/>
      <c r="G1188" s="12"/>
    </row>
    <row r="1189" spans="6:7">
      <c r="F1189" s="19"/>
      <c r="G1189" s="12"/>
    </row>
    <row r="1190" spans="6:7">
      <c r="F1190" s="19"/>
      <c r="G1190" s="12"/>
    </row>
    <row r="1191" spans="6:7">
      <c r="F1191" s="19"/>
      <c r="G1191" s="12"/>
    </row>
    <row r="1192" spans="6:7">
      <c r="F1192" s="19"/>
      <c r="G1192" s="12"/>
    </row>
    <row r="1193" spans="6:7">
      <c r="F1193" s="19"/>
      <c r="G1193" s="12"/>
    </row>
    <row r="1194" spans="6:7">
      <c r="F1194" s="19"/>
      <c r="G1194" s="12"/>
    </row>
    <row r="1195" spans="6:7">
      <c r="F1195" s="19"/>
      <c r="G1195" s="12"/>
    </row>
    <row r="1196" spans="6:7">
      <c r="F1196" s="19"/>
      <c r="G1196" s="12"/>
    </row>
    <row r="1197" spans="6:7">
      <c r="F1197" s="19"/>
      <c r="G1197" s="12"/>
    </row>
    <row r="1198" spans="6:7">
      <c r="F1198" s="19"/>
      <c r="G1198" s="12"/>
    </row>
    <row r="1199" spans="6:7">
      <c r="F1199" s="19"/>
      <c r="G1199" s="12"/>
    </row>
    <row r="1200" spans="6:7">
      <c r="F1200" s="19"/>
      <c r="G1200" s="12"/>
    </row>
    <row r="1201" spans="6:7">
      <c r="F1201" s="19"/>
      <c r="G1201" s="12"/>
    </row>
    <row r="1202" spans="6:7">
      <c r="F1202" s="19"/>
      <c r="G1202" s="12"/>
    </row>
    <row r="1203" spans="6:7">
      <c r="F1203" s="19"/>
      <c r="G1203" s="12"/>
    </row>
    <row r="1204" spans="6:7">
      <c r="F1204" s="19"/>
      <c r="G1204" s="12"/>
    </row>
    <row r="1205" spans="6:7">
      <c r="F1205" s="19"/>
      <c r="G1205" s="12"/>
    </row>
    <row r="1206" spans="6:7">
      <c r="F1206" s="19"/>
      <c r="G1206" s="12"/>
    </row>
    <row r="1207" spans="6:7">
      <c r="F1207" s="19"/>
      <c r="G1207" s="12"/>
    </row>
    <row r="1208" spans="6:7">
      <c r="F1208" s="19"/>
      <c r="G1208" s="12"/>
    </row>
    <row r="1209" spans="6:7">
      <c r="F1209" s="19"/>
      <c r="G1209" s="12"/>
    </row>
    <row r="1210" spans="6:7">
      <c r="F1210" s="19"/>
      <c r="G1210" s="12"/>
    </row>
    <row r="1211" spans="6:7">
      <c r="F1211" s="19"/>
      <c r="G1211" s="12"/>
    </row>
    <row r="1212" spans="6:7">
      <c r="F1212" s="19"/>
      <c r="G1212" s="12"/>
    </row>
    <row r="1213" spans="6:7">
      <c r="F1213" s="19"/>
      <c r="G1213" s="12"/>
    </row>
    <row r="1214" spans="6:7">
      <c r="F1214" s="19"/>
      <c r="G1214" s="12"/>
    </row>
    <row r="1215" spans="6:7">
      <c r="F1215" s="19"/>
      <c r="G1215" s="12"/>
    </row>
    <row r="1216" spans="6:7">
      <c r="F1216" s="19"/>
      <c r="G1216" s="12"/>
    </row>
    <row r="1217" spans="6:7">
      <c r="F1217" s="111"/>
      <c r="G1217" s="12"/>
    </row>
    <row r="1218" spans="6:7">
      <c r="F1218" s="19"/>
      <c r="G1218" s="12"/>
    </row>
    <row r="1219" spans="6:7">
      <c r="F1219" s="19"/>
      <c r="G1219" s="12"/>
    </row>
    <row r="1220" spans="6:7">
      <c r="F1220" s="19"/>
      <c r="G1220" s="12"/>
    </row>
    <row r="1221" spans="6:7">
      <c r="F1221" s="19"/>
      <c r="G1221" s="12"/>
    </row>
    <row r="1222" spans="6:7">
      <c r="F1222" s="19"/>
      <c r="G1222" s="12"/>
    </row>
    <row r="1223" spans="6:7">
      <c r="F1223" s="19"/>
      <c r="G1223" s="12"/>
    </row>
    <row r="1224" spans="6:7">
      <c r="F1224" s="19"/>
      <c r="G1224" s="12"/>
    </row>
    <row r="1225" spans="6:7">
      <c r="F1225" s="19"/>
      <c r="G1225" s="12"/>
    </row>
    <row r="1226" spans="6:7">
      <c r="F1226" s="19"/>
      <c r="G1226" s="12"/>
    </row>
    <row r="1227" spans="6:7">
      <c r="F1227" s="19"/>
      <c r="G1227" s="12"/>
    </row>
    <row r="1228" spans="6:7">
      <c r="F1228" s="19"/>
      <c r="G1228" s="12"/>
    </row>
    <row r="1229" spans="6:7">
      <c r="F1229" s="19"/>
      <c r="G1229" s="12"/>
    </row>
    <row r="1230" spans="6:7">
      <c r="F1230" s="19"/>
      <c r="G1230" s="12"/>
    </row>
    <row r="1231" spans="6:7">
      <c r="F1231" s="19"/>
      <c r="G1231" s="12"/>
    </row>
    <row r="1232" spans="6:7">
      <c r="F1232" s="19"/>
      <c r="G1232" s="12"/>
    </row>
    <row r="1233" spans="6:7">
      <c r="F1233" s="19"/>
      <c r="G1233" s="12"/>
    </row>
    <row r="1234" spans="6:7">
      <c r="F1234" s="19"/>
      <c r="G1234" s="12"/>
    </row>
    <row r="1235" spans="6:7">
      <c r="F1235" s="19"/>
      <c r="G1235" s="12"/>
    </row>
    <row r="1236" spans="6:7">
      <c r="F1236" s="19"/>
      <c r="G1236" s="12"/>
    </row>
    <row r="1237" spans="6:7">
      <c r="F1237" s="19"/>
      <c r="G1237" s="12"/>
    </row>
    <row r="1238" spans="6:7">
      <c r="F1238" s="19"/>
      <c r="G1238" s="12"/>
    </row>
    <row r="1239" spans="6:7">
      <c r="F1239" s="19"/>
      <c r="G1239" s="12"/>
    </row>
    <row r="1240" spans="6:7">
      <c r="F1240" s="19"/>
      <c r="G1240" s="12"/>
    </row>
    <row r="1241" spans="6:7">
      <c r="F1241" s="19"/>
      <c r="G1241" s="12"/>
    </row>
    <row r="1242" spans="6:7">
      <c r="F1242" s="19"/>
      <c r="G1242" s="12"/>
    </row>
    <row r="1243" spans="6:7">
      <c r="F1243" s="19"/>
      <c r="G1243" s="12"/>
    </row>
    <row r="1244" spans="6:7">
      <c r="F1244" s="19"/>
      <c r="G1244" s="12"/>
    </row>
    <row r="1245" spans="6:7">
      <c r="F1245" s="19"/>
      <c r="G1245" s="12"/>
    </row>
    <row r="1246" spans="6:7">
      <c r="F1246" s="19"/>
      <c r="G1246" s="12"/>
    </row>
    <row r="1247" spans="6:7">
      <c r="F1247" s="19"/>
      <c r="G1247" s="12"/>
    </row>
    <row r="1248" spans="6:7">
      <c r="F1248" s="19"/>
      <c r="G1248" s="12"/>
    </row>
    <row r="1249" spans="6:7">
      <c r="F1249" s="19"/>
      <c r="G1249" s="12"/>
    </row>
    <row r="1250" spans="6:7">
      <c r="F1250" s="19"/>
      <c r="G1250" s="12"/>
    </row>
    <row r="1251" spans="6:7">
      <c r="F1251" s="19"/>
      <c r="G1251" s="12"/>
    </row>
    <row r="1252" spans="6:7">
      <c r="F1252" s="19"/>
      <c r="G1252" s="12"/>
    </row>
    <row r="1253" spans="6:7">
      <c r="F1253" s="19"/>
      <c r="G1253" s="12"/>
    </row>
    <row r="1254" spans="6:7">
      <c r="F1254" s="19"/>
      <c r="G1254" s="12"/>
    </row>
    <row r="1255" spans="6:7">
      <c r="F1255" s="19"/>
      <c r="G1255" s="12"/>
    </row>
    <row r="1256" spans="6:7">
      <c r="F1256" s="19"/>
      <c r="G1256" s="12"/>
    </row>
    <row r="1257" spans="6:7">
      <c r="F1257" s="19"/>
      <c r="G1257" s="12"/>
    </row>
    <row r="1258" spans="6:7">
      <c r="F1258" s="19"/>
      <c r="G1258" s="12"/>
    </row>
    <row r="1259" spans="6:7">
      <c r="F1259" s="19"/>
      <c r="G1259" s="12"/>
    </row>
    <row r="1260" spans="6:7">
      <c r="F1260" s="19"/>
      <c r="G1260" s="12"/>
    </row>
    <row r="1261" spans="6:7">
      <c r="F1261" s="19"/>
      <c r="G1261" s="12"/>
    </row>
    <row r="1262" spans="6:7">
      <c r="F1262" s="19"/>
      <c r="G1262" s="12"/>
    </row>
    <row r="1263" spans="6:7">
      <c r="F1263" s="19"/>
      <c r="G1263" s="12"/>
    </row>
    <row r="1264" spans="6:7">
      <c r="F1264" s="19"/>
      <c r="G1264" s="12"/>
    </row>
    <row r="1265" spans="6:7">
      <c r="F1265" s="19"/>
      <c r="G1265" s="12"/>
    </row>
    <row r="1266" spans="6:7">
      <c r="F1266" s="19"/>
      <c r="G1266" s="12"/>
    </row>
    <row r="1267" spans="6:7">
      <c r="F1267" s="19"/>
      <c r="G1267" s="12"/>
    </row>
    <row r="1268" spans="6:7">
      <c r="F1268" s="19"/>
      <c r="G1268" s="12"/>
    </row>
    <row r="1269" spans="6:7">
      <c r="F1269" s="19"/>
      <c r="G1269" s="12"/>
    </row>
    <row r="1270" spans="6:7">
      <c r="F1270" s="19"/>
      <c r="G1270" s="12"/>
    </row>
    <row r="1271" spans="6:7">
      <c r="F1271" s="19"/>
      <c r="G1271" s="12"/>
    </row>
    <row r="1272" spans="6:7">
      <c r="F1272" s="19"/>
      <c r="G1272" s="12"/>
    </row>
    <row r="1273" spans="6:7">
      <c r="F1273" s="19"/>
      <c r="G1273" s="12"/>
    </row>
    <row r="1274" spans="6:7">
      <c r="F1274" s="19"/>
      <c r="G1274" s="12"/>
    </row>
    <row r="1275" spans="6:7">
      <c r="F1275" s="19"/>
      <c r="G1275" s="12"/>
    </row>
    <row r="1276" spans="6:7">
      <c r="F1276" s="19"/>
      <c r="G1276" s="12"/>
    </row>
    <row r="1277" spans="6:7">
      <c r="F1277" s="19"/>
      <c r="G1277" s="12"/>
    </row>
    <row r="1278" spans="6:7">
      <c r="F1278" s="19"/>
      <c r="G1278" s="12"/>
    </row>
    <row r="1279" spans="6:7">
      <c r="F1279" s="19"/>
      <c r="G1279" s="12"/>
    </row>
    <row r="1280" spans="6:7">
      <c r="F1280" s="19"/>
      <c r="G1280" s="12"/>
    </row>
    <row r="1281" spans="6:7">
      <c r="F1281" s="19"/>
      <c r="G1281" s="12"/>
    </row>
    <row r="1282" spans="6:7">
      <c r="F1282" s="19"/>
      <c r="G1282" s="12"/>
    </row>
    <row r="1283" spans="6:7">
      <c r="F1283" s="19"/>
      <c r="G1283" s="12"/>
    </row>
    <row r="1284" spans="6:7">
      <c r="F1284" s="19"/>
      <c r="G1284" s="12"/>
    </row>
    <row r="1285" spans="6:7">
      <c r="F1285" s="19"/>
      <c r="G1285" s="12"/>
    </row>
    <row r="1286" spans="6:7">
      <c r="F1286" s="19"/>
      <c r="G1286" s="12"/>
    </row>
    <row r="1287" spans="6:7">
      <c r="F1287" s="19"/>
      <c r="G1287" s="12"/>
    </row>
    <row r="1288" spans="6:7">
      <c r="F1288" s="19"/>
      <c r="G1288" s="12"/>
    </row>
    <row r="1289" spans="6:7">
      <c r="F1289" s="19"/>
      <c r="G1289" s="12"/>
    </row>
    <row r="1290" spans="6:7">
      <c r="F1290" s="19"/>
      <c r="G1290" s="12"/>
    </row>
    <row r="1291" spans="6:7">
      <c r="F1291" s="19"/>
      <c r="G1291" s="12"/>
    </row>
    <row r="1292" spans="6:7">
      <c r="F1292" s="19"/>
      <c r="G1292" s="12"/>
    </row>
    <row r="1293" spans="6:7">
      <c r="F1293" s="19"/>
      <c r="G1293" s="12"/>
    </row>
    <row r="1294" spans="6:7">
      <c r="F1294" s="19"/>
      <c r="G1294" s="12"/>
    </row>
    <row r="1295" spans="6:7">
      <c r="F1295" s="19"/>
      <c r="G1295" s="12"/>
    </row>
    <row r="1296" spans="6:7">
      <c r="F1296" s="19"/>
      <c r="G1296" s="12"/>
    </row>
    <row r="1297" spans="6:7">
      <c r="F1297" s="19"/>
      <c r="G1297" s="12"/>
    </row>
    <row r="1298" spans="6:7">
      <c r="F1298" s="19"/>
      <c r="G1298" s="12"/>
    </row>
    <row r="1299" spans="6:7">
      <c r="F1299" s="19"/>
      <c r="G1299" s="12"/>
    </row>
    <row r="1300" spans="6:7">
      <c r="F1300" s="19"/>
      <c r="G1300" s="12"/>
    </row>
    <row r="1301" spans="6:7">
      <c r="F1301" s="19"/>
      <c r="G1301" s="12"/>
    </row>
    <row r="1302" spans="6:7">
      <c r="F1302" s="19"/>
      <c r="G1302" s="12"/>
    </row>
    <row r="1303" spans="6:7">
      <c r="F1303" s="19"/>
      <c r="G1303" s="12"/>
    </row>
    <row r="1304" spans="6:7">
      <c r="F1304" s="19"/>
      <c r="G1304" s="12"/>
    </row>
    <row r="1305" spans="6:7">
      <c r="F1305" s="19"/>
      <c r="G1305" s="12"/>
    </row>
    <row r="1306" spans="6:7">
      <c r="F1306" s="19"/>
      <c r="G1306" s="12"/>
    </row>
    <row r="1307" spans="6:7">
      <c r="F1307" s="19"/>
      <c r="G1307" s="12"/>
    </row>
    <row r="1308" spans="6:7">
      <c r="F1308" s="19"/>
      <c r="G1308" s="12"/>
    </row>
    <row r="1309" spans="6:7">
      <c r="F1309" s="19"/>
      <c r="G1309" s="12"/>
    </row>
    <row r="1310" spans="6:7">
      <c r="F1310" s="19"/>
      <c r="G1310" s="12"/>
    </row>
    <row r="1311" spans="6:7">
      <c r="F1311" s="19"/>
      <c r="G1311" s="12"/>
    </row>
    <row r="1312" spans="6:7">
      <c r="F1312" s="19"/>
      <c r="G1312" s="12"/>
    </row>
    <row r="1313" spans="6:7">
      <c r="F1313" s="19"/>
      <c r="G1313" s="12"/>
    </row>
    <row r="1314" spans="6:7">
      <c r="F1314" s="19"/>
      <c r="G1314" s="12"/>
    </row>
    <row r="1315" spans="6:7">
      <c r="F1315" s="19"/>
      <c r="G1315" s="12"/>
    </row>
    <row r="1316" spans="6:7">
      <c r="F1316" s="19"/>
      <c r="G1316" s="12"/>
    </row>
    <row r="1317" spans="6:7">
      <c r="F1317" s="19"/>
      <c r="G1317" s="12"/>
    </row>
    <row r="1318" spans="6:7">
      <c r="F1318" s="19"/>
      <c r="G1318" s="12"/>
    </row>
    <row r="1319" spans="6:7">
      <c r="F1319" s="19"/>
      <c r="G1319" s="12"/>
    </row>
    <row r="1320" spans="6:7">
      <c r="F1320" s="19"/>
      <c r="G1320" s="12"/>
    </row>
    <row r="1321" spans="6:7">
      <c r="F1321" s="19"/>
      <c r="G1321" s="12"/>
    </row>
    <row r="1322" spans="6:7">
      <c r="F1322" s="19"/>
      <c r="G1322" s="12"/>
    </row>
    <row r="1323" spans="6:7">
      <c r="F1323" s="19"/>
      <c r="G1323" s="12"/>
    </row>
    <row r="1324" spans="6:7">
      <c r="F1324" s="19"/>
      <c r="G1324" s="12"/>
    </row>
    <row r="1325" spans="6:7">
      <c r="F1325" s="19"/>
      <c r="G1325" s="12"/>
    </row>
    <row r="1326" spans="6:7">
      <c r="F1326" s="19"/>
      <c r="G1326" s="12"/>
    </row>
    <row r="1327" spans="6:7">
      <c r="F1327" s="19"/>
      <c r="G1327" s="12"/>
    </row>
    <row r="1328" spans="6:7">
      <c r="F1328" s="19"/>
      <c r="G1328" s="12"/>
    </row>
    <row r="1329" spans="6:7">
      <c r="F1329" s="19"/>
      <c r="G1329" s="12"/>
    </row>
    <row r="1330" spans="6:7">
      <c r="F1330" s="19"/>
      <c r="G1330" s="12"/>
    </row>
    <row r="1331" spans="6:7">
      <c r="F1331" s="19"/>
      <c r="G1331" s="12"/>
    </row>
    <row r="1332" spans="6:7">
      <c r="F1332" s="19"/>
      <c r="G1332" s="12"/>
    </row>
    <row r="1333" spans="6:7">
      <c r="F1333" s="19"/>
      <c r="G1333" s="12"/>
    </row>
    <row r="1334" spans="6:7">
      <c r="F1334" s="19"/>
      <c r="G1334" s="12"/>
    </row>
    <row r="1335" spans="6:7">
      <c r="F1335" s="19"/>
      <c r="G1335" s="12"/>
    </row>
    <row r="1336" spans="6:7">
      <c r="F1336" s="19"/>
      <c r="G1336" s="12"/>
    </row>
    <row r="1337" spans="6:7">
      <c r="F1337" s="19"/>
      <c r="G1337" s="12"/>
    </row>
    <row r="1338" spans="6:7">
      <c r="F1338" s="19"/>
      <c r="G1338" s="12"/>
    </row>
    <row r="1339" spans="6:7">
      <c r="F1339" s="19"/>
      <c r="G1339" s="12"/>
    </row>
    <row r="1340" spans="6:7">
      <c r="F1340" s="19"/>
      <c r="G1340" s="12"/>
    </row>
    <row r="1341" spans="6:7">
      <c r="F1341" s="19"/>
      <c r="G1341" s="12"/>
    </row>
    <row r="1342" spans="6:7">
      <c r="F1342" s="19"/>
      <c r="G1342" s="12"/>
    </row>
    <row r="1343" spans="6:7">
      <c r="F1343" s="19"/>
      <c r="G1343" s="12"/>
    </row>
    <row r="1344" spans="6:7">
      <c r="F1344" s="19"/>
      <c r="G1344" s="12"/>
    </row>
    <row r="1345" spans="6:7">
      <c r="F1345" s="19"/>
      <c r="G1345" s="12"/>
    </row>
    <row r="1346" spans="6:7">
      <c r="F1346" s="19"/>
      <c r="G1346" s="12"/>
    </row>
    <row r="1347" spans="6:7">
      <c r="F1347" s="19"/>
      <c r="G1347" s="12"/>
    </row>
    <row r="1348" spans="6:7">
      <c r="F1348" s="19"/>
      <c r="G1348" s="12"/>
    </row>
    <row r="1349" spans="6:7">
      <c r="F1349" s="19"/>
      <c r="G1349" s="12"/>
    </row>
    <row r="1350" spans="6:7">
      <c r="F1350" s="19"/>
      <c r="G1350" s="12"/>
    </row>
    <row r="1351" spans="6:7">
      <c r="F1351" s="19"/>
      <c r="G1351" s="12"/>
    </row>
    <row r="1352" spans="6:7">
      <c r="F1352" s="19"/>
      <c r="G1352" s="12"/>
    </row>
    <row r="1353" spans="6:7">
      <c r="F1353" s="19"/>
      <c r="G1353" s="12"/>
    </row>
    <row r="1354" spans="6:7">
      <c r="F1354" s="19"/>
      <c r="G1354" s="12"/>
    </row>
    <row r="1355" spans="6:7">
      <c r="F1355" s="19"/>
      <c r="G1355" s="12"/>
    </row>
    <row r="1356" spans="6:7">
      <c r="F1356" s="19"/>
      <c r="G1356" s="12"/>
    </row>
    <row r="1357" spans="6:7">
      <c r="F1357" s="19"/>
      <c r="G1357" s="12"/>
    </row>
    <row r="1358" spans="6:7">
      <c r="F1358" s="19"/>
      <c r="G1358" s="12"/>
    </row>
    <row r="1359" spans="6:7">
      <c r="F1359" s="19"/>
      <c r="G1359" s="12"/>
    </row>
    <row r="1360" spans="6:7">
      <c r="F1360" s="19"/>
      <c r="G1360" s="12"/>
    </row>
    <row r="1361" spans="6:7">
      <c r="F1361" s="19"/>
      <c r="G1361" s="12"/>
    </row>
    <row r="1362" spans="6:7">
      <c r="F1362" s="19"/>
      <c r="G1362" s="12"/>
    </row>
    <row r="1363" spans="6:7">
      <c r="F1363" s="19"/>
      <c r="G1363" s="12"/>
    </row>
    <row r="1364" spans="6:7">
      <c r="F1364" s="19"/>
      <c r="G1364" s="12"/>
    </row>
    <row r="1365" spans="6:7">
      <c r="F1365" s="19"/>
      <c r="G1365" s="12"/>
    </row>
    <row r="1366" spans="6:7">
      <c r="F1366" s="19"/>
      <c r="G1366" s="12"/>
    </row>
    <row r="1367" spans="6:7">
      <c r="F1367" s="19"/>
      <c r="G1367" s="12"/>
    </row>
    <row r="1368" spans="6:7">
      <c r="F1368" s="19"/>
      <c r="G1368" s="12"/>
    </row>
    <row r="1369" spans="6:7">
      <c r="F1369" s="19"/>
      <c r="G1369" s="12"/>
    </row>
    <row r="1370" spans="6:7">
      <c r="F1370" s="19"/>
      <c r="G1370" s="12"/>
    </row>
    <row r="1371" spans="6:7">
      <c r="F1371" s="19"/>
      <c r="G1371" s="12"/>
    </row>
    <row r="1372" spans="6:7">
      <c r="F1372" s="19"/>
      <c r="G1372" s="12"/>
    </row>
    <row r="1373" spans="6:7">
      <c r="F1373" s="19"/>
      <c r="G1373" s="12"/>
    </row>
    <row r="1374" spans="6:7">
      <c r="F1374" s="19"/>
      <c r="G1374" s="12"/>
    </row>
    <row r="1375" spans="6:7">
      <c r="F1375" s="19"/>
      <c r="G1375" s="12"/>
    </row>
    <row r="1376" spans="6:7">
      <c r="F1376" s="19"/>
      <c r="G1376" s="12"/>
    </row>
    <row r="1377" spans="6:7">
      <c r="F1377" s="19"/>
      <c r="G1377" s="12"/>
    </row>
    <row r="1378" spans="6:7">
      <c r="F1378" s="19"/>
      <c r="G1378" s="12"/>
    </row>
    <row r="1379" spans="6:7">
      <c r="F1379" s="19"/>
      <c r="G1379" s="12"/>
    </row>
    <row r="1380" spans="6:7">
      <c r="F1380" s="19"/>
      <c r="G1380" s="12"/>
    </row>
    <row r="1381" spans="6:7">
      <c r="F1381" s="19"/>
      <c r="G1381" s="12"/>
    </row>
    <row r="1382" spans="6:7">
      <c r="F1382" s="19"/>
      <c r="G1382" s="12"/>
    </row>
    <row r="1383" spans="6:7">
      <c r="F1383" s="19"/>
      <c r="G1383" s="12"/>
    </row>
    <row r="1384" spans="6:7">
      <c r="F1384" s="19"/>
      <c r="G1384" s="12"/>
    </row>
    <row r="1385" spans="6:7">
      <c r="F1385" s="19"/>
      <c r="G1385" s="12"/>
    </row>
    <row r="1386" spans="6:7">
      <c r="F1386" s="19"/>
      <c r="G1386" s="12"/>
    </row>
    <row r="1387" spans="6:7">
      <c r="F1387" s="19"/>
      <c r="G1387" s="12"/>
    </row>
    <row r="1388" spans="6:7">
      <c r="F1388" s="19"/>
      <c r="G1388" s="12"/>
    </row>
    <row r="1389" spans="6:7">
      <c r="F1389" s="19"/>
      <c r="G1389" s="12"/>
    </row>
    <row r="1390" spans="6:7">
      <c r="F1390" s="19"/>
      <c r="G1390" s="12"/>
    </row>
    <row r="1391" spans="6:7">
      <c r="F1391" s="19"/>
      <c r="G1391" s="12"/>
    </row>
    <row r="1392" spans="6:7">
      <c r="F1392" s="19"/>
      <c r="G1392" s="12"/>
    </row>
    <row r="1393" spans="6:7">
      <c r="F1393" s="19"/>
      <c r="G1393" s="12"/>
    </row>
    <row r="1394" spans="6:7">
      <c r="F1394" s="19"/>
      <c r="G1394" s="12"/>
    </row>
    <row r="1395" spans="6:7">
      <c r="F1395" s="19"/>
      <c r="G1395" s="12"/>
    </row>
    <row r="1396" spans="6:7">
      <c r="F1396" s="19"/>
      <c r="G1396" s="12"/>
    </row>
    <row r="1397" spans="6:7">
      <c r="F1397" s="19"/>
      <c r="G1397" s="12"/>
    </row>
    <row r="1398" spans="6:7">
      <c r="F1398" s="19"/>
      <c r="G1398" s="12"/>
    </row>
    <row r="1399" spans="6:7">
      <c r="F1399" s="19"/>
      <c r="G1399" s="12"/>
    </row>
    <row r="1400" spans="6:7">
      <c r="F1400" s="19"/>
      <c r="G1400" s="12"/>
    </row>
    <row r="1401" spans="6:7">
      <c r="F1401" s="19"/>
      <c r="G1401" s="12"/>
    </row>
    <row r="1402" spans="6:7">
      <c r="F1402" s="19"/>
      <c r="G1402" s="12"/>
    </row>
    <row r="1403" spans="6:7">
      <c r="F1403" s="19"/>
      <c r="G1403" s="12"/>
    </row>
    <row r="1404" spans="6:7">
      <c r="F1404" s="19"/>
      <c r="G1404" s="12"/>
    </row>
    <row r="1405" spans="6:7">
      <c r="F1405" s="19"/>
      <c r="G1405" s="12"/>
    </row>
    <row r="1406" spans="6:7">
      <c r="F1406" s="19"/>
      <c r="G1406" s="12"/>
    </row>
    <row r="1407" spans="6:7">
      <c r="F1407" s="19"/>
      <c r="G1407" s="12"/>
    </row>
    <row r="1408" spans="6:7">
      <c r="F1408" s="19"/>
      <c r="G1408" s="12"/>
    </row>
    <row r="1409" spans="6:7">
      <c r="F1409" s="19"/>
      <c r="G1409" s="12"/>
    </row>
    <row r="1410" spans="6:7">
      <c r="F1410" s="19"/>
      <c r="G1410" s="12"/>
    </row>
    <row r="1411" spans="6:7">
      <c r="F1411" s="19"/>
      <c r="G1411" s="12"/>
    </row>
    <row r="1412" spans="6:7">
      <c r="F1412" s="19"/>
      <c r="G1412" s="12"/>
    </row>
    <row r="1413" spans="6:7">
      <c r="F1413" s="19"/>
      <c r="G1413" s="12"/>
    </row>
    <row r="1414" spans="6:7">
      <c r="F1414" s="19"/>
      <c r="G1414" s="12"/>
    </row>
    <row r="1415" spans="6:7">
      <c r="F1415" s="19"/>
      <c r="G1415" s="12"/>
    </row>
    <row r="1416" spans="6:7">
      <c r="F1416" s="19"/>
      <c r="G1416" s="12"/>
    </row>
    <row r="1417" spans="6:7">
      <c r="F1417" s="19"/>
      <c r="G1417" s="12"/>
    </row>
    <row r="1418" spans="6:7">
      <c r="F1418" s="19"/>
      <c r="G1418" s="12"/>
    </row>
    <row r="1419" spans="6:7">
      <c r="F1419" s="19"/>
      <c r="G1419" s="12"/>
    </row>
    <row r="1420" spans="6:7">
      <c r="F1420" s="19"/>
      <c r="G1420" s="12"/>
    </row>
    <row r="1421" spans="6:7">
      <c r="F1421" s="19"/>
      <c r="G1421" s="12"/>
    </row>
    <row r="1422" spans="6:7">
      <c r="F1422" s="19"/>
      <c r="G1422" s="12"/>
    </row>
    <row r="1423" spans="6:7">
      <c r="F1423" s="111"/>
      <c r="G1423" s="12"/>
    </row>
    <row r="1424" spans="6:7">
      <c r="F1424" s="19"/>
      <c r="G1424" s="12"/>
    </row>
    <row r="1425" spans="1:7">
      <c r="F1425" s="19"/>
      <c r="G1425" s="12"/>
    </row>
    <row r="1426" spans="1:7">
      <c r="F1426" s="19"/>
      <c r="G1426" s="12"/>
    </row>
    <row r="1427" spans="1:7">
      <c r="A1427" s="17"/>
      <c r="B1427" s="17"/>
      <c r="C1427" s="17"/>
      <c r="D1427" s="17"/>
      <c r="E1427" s="17"/>
      <c r="F1427" s="10"/>
      <c r="G1427" s="11"/>
    </row>
    <row r="1428" spans="1:7">
      <c r="F1428" s="19"/>
      <c r="G1428" s="12"/>
    </row>
    <row r="1429" spans="1:7">
      <c r="F1429" s="19"/>
      <c r="G1429" s="12"/>
    </row>
    <row r="1430" spans="1:7">
      <c r="F1430" s="19"/>
      <c r="G1430" s="12"/>
    </row>
    <row r="1431" spans="1:7">
      <c r="F1431" s="19"/>
      <c r="G1431" s="12"/>
    </row>
    <row r="1432" spans="1:7">
      <c r="F1432" s="19"/>
      <c r="G1432" s="12"/>
    </row>
    <row r="1433" spans="1:7">
      <c r="F1433" s="19"/>
      <c r="G1433" s="12"/>
    </row>
    <row r="1434" spans="1:7">
      <c r="F1434" s="19"/>
      <c r="G1434" s="12"/>
    </row>
    <row r="1435" spans="1:7">
      <c r="F1435" s="19"/>
      <c r="G1435" s="12"/>
    </row>
    <row r="1436" spans="1:7">
      <c r="F1436" s="19"/>
      <c r="G1436" s="12"/>
    </row>
    <row r="1437" spans="1:7">
      <c r="F1437" s="19"/>
      <c r="G1437" s="12"/>
    </row>
    <row r="1438" spans="1:7">
      <c r="F1438" s="19"/>
      <c r="G1438" s="12"/>
    </row>
    <row r="1439" spans="1:7">
      <c r="F1439" s="19"/>
      <c r="G1439" s="12"/>
    </row>
    <row r="1440" spans="1:7">
      <c r="F1440" s="19"/>
      <c r="G1440" s="12"/>
    </row>
    <row r="1441" spans="6:7">
      <c r="F1441" s="19"/>
      <c r="G1441" s="12"/>
    </row>
    <row r="1442" spans="6:7">
      <c r="F1442" s="19"/>
      <c r="G1442" s="12"/>
    </row>
    <row r="1443" spans="6:7">
      <c r="F1443" s="19"/>
      <c r="G1443" s="12"/>
    </row>
    <row r="1444" spans="6:7">
      <c r="F1444" s="19"/>
      <c r="G1444" s="12"/>
    </row>
    <row r="1445" spans="6:7">
      <c r="F1445" s="19"/>
      <c r="G1445" s="12"/>
    </row>
    <row r="1446" spans="6:7">
      <c r="F1446" s="19"/>
      <c r="G1446" s="12"/>
    </row>
    <row r="1447" spans="6:7">
      <c r="F1447" s="19"/>
      <c r="G1447" s="12"/>
    </row>
    <row r="1448" spans="6:7">
      <c r="F1448" s="19"/>
      <c r="G1448" s="12"/>
    </row>
    <row r="1449" spans="6:7">
      <c r="F1449" s="19"/>
      <c r="G1449" s="12"/>
    </row>
    <row r="1450" spans="6:7">
      <c r="F1450" s="19"/>
      <c r="G1450" s="12"/>
    </row>
    <row r="1451" spans="6:7">
      <c r="F1451" s="19"/>
      <c r="G1451" s="12"/>
    </row>
    <row r="1452" spans="6:7">
      <c r="F1452" s="19"/>
      <c r="G1452" s="12"/>
    </row>
    <row r="1453" spans="6:7">
      <c r="F1453" s="19"/>
      <c r="G1453" s="12"/>
    </row>
    <row r="1454" spans="6:7">
      <c r="F1454" s="19"/>
      <c r="G1454" s="12"/>
    </row>
    <row r="1455" spans="6:7">
      <c r="F1455" s="19"/>
      <c r="G1455" s="12"/>
    </row>
    <row r="1456" spans="6:7">
      <c r="F1456" s="19"/>
      <c r="G1456" s="12"/>
    </row>
    <row r="1457" spans="6:7">
      <c r="F1457" s="19"/>
      <c r="G1457" s="12"/>
    </row>
    <row r="1458" spans="6:7">
      <c r="F1458" s="19"/>
      <c r="G1458" s="12"/>
    </row>
    <row r="1459" spans="6:7">
      <c r="F1459" s="19"/>
      <c r="G1459" s="12"/>
    </row>
    <row r="1460" spans="6:7">
      <c r="F1460" s="19"/>
      <c r="G1460" s="12"/>
    </row>
    <row r="1461" spans="6:7">
      <c r="F1461" s="19"/>
      <c r="G1461" s="12"/>
    </row>
    <row r="1462" spans="6:7">
      <c r="F1462" s="19"/>
      <c r="G1462" s="12"/>
    </row>
    <row r="1463" spans="6:7">
      <c r="F1463" s="19"/>
      <c r="G1463" s="12"/>
    </row>
    <row r="1464" spans="6:7">
      <c r="F1464" s="19"/>
      <c r="G1464" s="12"/>
    </row>
    <row r="1465" spans="6:7">
      <c r="F1465" s="19"/>
      <c r="G1465" s="12"/>
    </row>
    <row r="1466" spans="6:7">
      <c r="F1466" s="19"/>
      <c r="G1466" s="12"/>
    </row>
    <row r="1467" spans="6:7">
      <c r="F1467" s="19"/>
      <c r="G1467" s="12"/>
    </row>
    <row r="1468" spans="6:7">
      <c r="F1468" s="19"/>
      <c r="G1468" s="12"/>
    </row>
    <row r="1469" spans="6:7">
      <c r="F1469" s="19"/>
      <c r="G1469" s="12"/>
    </row>
    <row r="1470" spans="6:7">
      <c r="F1470" s="19"/>
      <c r="G1470" s="12"/>
    </row>
    <row r="1471" spans="6:7">
      <c r="F1471" s="19"/>
      <c r="G1471" s="12"/>
    </row>
    <row r="1472" spans="6:7">
      <c r="F1472" s="19"/>
      <c r="G1472" s="12"/>
    </row>
    <row r="1473" spans="6:7">
      <c r="F1473" s="19"/>
      <c r="G1473" s="12"/>
    </row>
    <row r="1474" spans="6:7">
      <c r="F1474" s="19"/>
      <c r="G1474" s="12"/>
    </row>
    <row r="1475" spans="6:7">
      <c r="F1475" s="19"/>
      <c r="G1475" s="12"/>
    </row>
    <row r="1476" spans="6:7">
      <c r="F1476" s="19"/>
      <c r="G1476" s="12"/>
    </row>
    <row r="1477" spans="6:7">
      <c r="F1477" s="19"/>
      <c r="G1477" s="12"/>
    </row>
    <row r="1478" spans="6:7">
      <c r="F1478" s="19"/>
      <c r="G1478" s="12"/>
    </row>
    <row r="1479" spans="6:7">
      <c r="F1479" s="19"/>
      <c r="G1479" s="12"/>
    </row>
    <row r="1480" spans="6:7">
      <c r="F1480" s="19"/>
      <c r="G1480" s="12"/>
    </row>
    <row r="1481" spans="6:7">
      <c r="F1481" s="19"/>
      <c r="G1481" s="12"/>
    </row>
    <row r="1482" spans="6:7">
      <c r="F1482" s="19"/>
      <c r="G1482" s="12"/>
    </row>
    <row r="1483" spans="6:7">
      <c r="F1483" s="19"/>
      <c r="G1483" s="12"/>
    </row>
    <row r="1484" spans="6:7">
      <c r="F1484" s="19"/>
      <c r="G1484" s="12"/>
    </row>
    <row r="1485" spans="6:7">
      <c r="F1485" s="19"/>
      <c r="G1485" s="12"/>
    </row>
    <row r="1486" spans="6:7">
      <c r="F1486" s="19"/>
      <c r="G1486" s="12"/>
    </row>
    <row r="1487" spans="6:7">
      <c r="F1487" s="19"/>
      <c r="G1487" s="12"/>
    </row>
    <row r="1488" spans="6:7">
      <c r="F1488" s="19"/>
      <c r="G1488" s="12"/>
    </row>
    <row r="1489" spans="6:7">
      <c r="F1489" s="19"/>
      <c r="G1489" s="12"/>
    </row>
    <row r="1490" spans="6:7">
      <c r="F1490" s="19"/>
      <c r="G1490" s="12"/>
    </row>
    <row r="1491" spans="6:7">
      <c r="F1491" s="19"/>
      <c r="G1491" s="12"/>
    </row>
    <row r="1492" spans="6:7">
      <c r="F1492" s="19"/>
      <c r="G1492" s="12"/>
    </row>
    <row r="1493" spans="6:7">
      <c r="F1493" s="19"/>
      <c r="G1493" s="12"/>
    </row>
    <row r="1494" spans="6:7">
      <c r="F1494" s="19"/>
      <c r="G1494" s="12"/>
    </row>
    <row r="1495" spans="6:7">
      <c r="F1495" s="19"/>
      <c r="G1495" s="12"/>
    </row>
    <row r="1496" spans="6:7">
      <c r="F1496" s="19"/>
      <c r="G1496" s="12"/>
    </row>
    <row r="1497" spans="6:7">
      <c r="F1497" s="19"/>
      <c r="G1497" s="12"/>
    </row>
    <row r="1498" spans="6:7">
      <c r="F1498" s="19"/>
      <c r="G1498" s="12"/>
    </row>
    <row r="1499" spans="6:7">
      <c r="F1499" s="19"/>
      <c r="G1499" s="12"/>
    </row>
    <row r="1500" spans="6:7">
      <c r="F1500" s="19"/>
      <c r="G1500" s="12"/>
    </row>
    <row r="1501" spans="6:7">
      <c r="F1501" s="19"/>
      <c r="G1501" s="12"/>
    </row>
    <row r="1502" spans="6:7">
      <c r="F1502" s="19"/>
      <c r="G1502" s="12"/>
    </row>
    <row r="1503" spans="6:7">
      <c r="F1503" s="19"/>
      <c r="G1503" s="12"/>
    </row>
    <row r="1504" spans="6:7">
      <c r="F1504" s="19"/>
      <c r="G1504" s="12"/>
    </row>
    <row r="1505" spans="6:7">
      <c r="F1505" s="19"/>
      <c r="G1505" s="12"/>
    </row>
    <row r="1506" spans="6:7">
      <c r="F1506" s="19"/>
      <c r="G1506" s="12"/>
    </row>
    <row r="1507" spans="6:7">
      <c r="F1507" s="19"/>
      <c r="G1507" s="12"/>
    </row>
    <row r="1508" spans="6:7">
      <c r="F1508" s="19"/>
      <c r="G1508" s="12"/>
    </row>
    <row r="1509" spans="6:7">
      <c r="F1509" s="19"/>
      <c r="G1509" s="12"/>
    </row>
    <row r="1510" spans="6:7">
      <c r="F1510" s="19"/>
      <c r="G1510" s="12"/>
    </row>
    <row r="1511" spans="6:7">
      <c r="F1511" s="19"/>
      <c r="G1511" s="12"/>
    </row>
    <row r="1512" spans="6:7">
      <c r="F1512" s="19"/>
      <c r="G1512" s="12"/>
    </row>
    <row r="1513" spans="6:7">
      <c r="F1513" s="19"/>
      <c r="G1513" s="12"/>
    </row>
    <row r="1514" spans="6:7">
      <c r="F1514" s="19"/>
      <c r="G1514" s="12"/>
    </row>
    <row r="1515" spans="6:7">
      <c r="F1515" s="19"/>
      <c r="G1515" s="12"/>
    </row>
    <row r="1516" spans="6:7">
      <c r="F1516" s="19"/>
      <c r="G1516" s="12"/>
    </row>
    <row r="1517" spans="6:7">
      <c r="F1517" s="19"/>
      <c r="G1517" s="12"/>
    </row>
    <row r="1518" spans="6:7">
      <c r="F1518" s="19"/>
      <c r="G1518" s="12"/>
    </row>
    <row r="1519" spans="6:7">
      <c r="F1519" s="19"/>
      <c r="G1519" s="12"/>
    </row>
    <row r="1520" spans="6:7">
      <c r="F1520" s="19"/>
      <c r="G1520" s="12"/>
    </row>
    <row r="1521" spans="1:7">
      <c r="F1521" s="19"/>
      <c r="G1521" s="12"/>
    </row>
    <row r="1522" spans="1:7">
      <c r="F1522" s="19"/>
      <c r="G1522" s="12"/>
    </row>
    <row r="1523" spans="1:7">
      <c r="F1523" s="19"/>
      <c r="G1523" s="12"/>
    </row>
    <row r="1524" spans="1:7">
      <c r="F1524" s="19"/>
      <c r="G1524" s="12"/>
    </row>
    <row r="1525" spans="1:7">
      <c r="F1525" s="19"/>
      <c r="G1525" s="12"/>
    </row>
    <row r="1526" spans="1:7">
      <c r="F1526" s="19"/>
      <c r="G1526" s="12"/>
    </row>
    <row r="1527" spans="1:7">
      <c r="F1527" s="19"/>
      <c r="G1527" s="12"/>
    </row>
    <row r="1528" spans="1:7">
      <c r="F1528" s="19"/>
      <c r="G1528" s="12"/>
    </row>
    <row r="1529" spans="1:7">
      <c r="F1529" s="19"/>
      <c r="G1529" s="12"/>
    </row>
    <row r="1530" spans="1:7">
      <c r="F1530" s="19"/>
      <c r="G1530" s="12"/>
    </row>
    <row r="1531" spans="1:7">
      <c r="F1531" s="19"/>
      <c r="G1531" s="12"/>
    </row>
    <row r="1532" spans="1:7">
      <c r="F1532" s="19"/>
      <c r="G1532" s="12"/>
    </row>
    <row r="1533" spans="1:7">
      <c r="F1533" s="19"/>
      <c r="G1533" s="12"/>
    </row>
    <row r="1534" spans="1:7">
      <c r="F1534" s="19"/>
      <c r="G1534" s="12"/>
    </row>
    <row r="1535" spans="1:7">
      <c r="A1535" s="17"/>
      <c r="B1535" s="17"/>
      <c r="C1535" s="17"/>
      <c r="D1535" s="17"/>
      <c r="E1535" s="17"/>
      <c r="F1535" s="10"/>
      <c r="G1535" s="11"/>
    </row>
    <row r="1536" spans="1:7">
      <c r="F1536" s="19"/>
      <c r="G1536" s="12"/>
    </row>
    <row r="1537" spans="6:7">
      <c r="F1537" s="19"/>
      <c r="G1537" s="12"/>
    </row>
    <row r="1538" spans="6:7">
      <c r="F1538" s="19"/>
      <c r="G1538" s="12"/>
    </row>
    <row r="1539" spans="6:7">
      <c r="F1539" s="19"/>
      <c r="G1539" s="12"/>
    </row>
    <row r="1540" spans="6:7">
      <c r="F1540" s="19"/>
      <c r="G1540" s="12"/>
    </row>
    <row r="1541" spans="6:7">
      <c r="F1541" s="19"/>
      <c r="G1541" s="12"/>
    </row>
    <row r="1542" spans="6:7">
      <c r="F1542" s="19"/>
      <c r="G1542" s="12"/>
    </row>
    <row r="1543" spans="6:7">
      <c r="F1543" s="19"/>
      <c r="G1543" s="12"/>
    </row>
    <row r="1544" spans="6:7">
      <c r="F1544" s="19"/>
      <c r="G1544" s="12"/>
    </row>
    <row r="1545" spans="6:7">
      <c r="F1545" s="19"/>
      <c r="G1545" s="12"/>
    </row>
    <row r="1546" spans="6:7">
      <c r="F1546" s="19"/>
      <c r="G1546" s="12"/>
    </row>
    <row r="1547" spans="6:7">
      <c r="F1547" s="19"/>
      <c r="G1547" s="12"/>
    </row>
    <row r="1548" spans="6:7">
      <c r="F1548" s="19"/>
      <c r="G1548" s="12"/>
    </row>
    <row r="1549" spans="6:7">
      <c r="F1549" s="19"/>
      <c r="G1549" s="12"/>
    </row>
    <row r="1550" spans="6:7">
      <c r="F1550" s="19"/>
      <c r="G1550" s="12"/>
    </row>
    <row r="1551" spans="6:7">
      <c r="F1551" s="19"/>
      <c r="G1551" s="12"/>
    </row>
    <row r="1552" spans="6:7">
      <c r="F1552" s="19"/>
      <c r="G1552" s="12"/>
    </row>
    <row r="1553" spans="6:7">
      <c r="F1553" s="19"/>
      <c r="G1553" s="12"/>
    </row>
    <row r="1554" spans="6:7">
      <c r="F1554" s="19"/>
      <c r="G1554" s="12"/>
    </row>
    <row r="1555" spans="6:7">
      <c r="F1555" s="19"/>
      <c r="G1555" s="12"/>
    </row>
    <row r="1556" spans="6:7">
      <c r="F1556" s="19"/>
      <c r="G1556" s="12"/>
    </row>
    <row r="1557" spans="6:7">
      <c r="F1557" s="19"/>
      <c r="G1557" s="12"/>
    </row>
    <row r="1558" spans="6:7">
      <c r="F1558" s="19"/>
      <c r="G1558" s="12"/>
    </row>
    <row r="1559" spans="6:7">
      <c r="F1559" s="19"/>
      <c r="G1559" s="12"/>
    </row>
    <row r="1560" spans="6:7">
      <c r="F1560" s="19"/>
      <c r="G1560" s="12"/>
    </row>
    <row r="1561" spans="6:7">
      <c r="F1561" s="19"/>
      <c r="G1561" s="12"/>
    </row>
    <row r="1562" spans="6:7">
      <c r="F1562" s="19"/>
      <c r="G1562" s="12"/>
    </row>
    <row r="1563" spans="6:7">
      <c r="F1563" s="19"/>
      <c r="G1563" s="12"/>
    </row>
    <row r="1564" spans="6:7">
      <c r="F1564" s="19"/>
      <c r="G1564" s="12"/>
    </row>
    <row r="1565" spans="6:7">
      <c r="F1565" s="19"/>
      <c r="G1565" s="12"/>
    </row>
    <row r="1566" spans="6:7">
      <c r="F1566" s="19"/>
      <c r="G1566" s="12"/>
    </row>
    <row r="1567" spans="6:7">
      <c r="F1567" s="19"/>
      <c r="G1567" s="12"/>
    </row>
    <row r="1568" spans="6:7">
      <c r="F1568" s="19"/>
      <c r="G1568" s="12"/>
    </row>
    <row r="1569" spans="6:7">
      <c r="F1569" s="19"/>
      <c r="G1569" s="12"/>
    </row>
    <row r="1570" spans="6:7">
      <c r="F1570" s="19"/>
      <c r="G1570" s="12"/>
    </row>
    <row r="1571" spans="6:7">
      <c r="F1571" s="19"/>
      <c r="G1571" s="12"/>
    </row>
    <row r="1572" spans="6:7">
      <c r="F1572" s="19"/>
      <c r="G1572" s="12"/>
    </row>
    <row r="1573" spans="6:7">
      <c r="F1573" s="19"/>
      <c r="G1573" s="12"/>
    </row>
    <row r="1574" spans="6:7">
      <c r="F1574" s="19"/>
      <c r="G1574" s="12"/>
    </row>
    <row r="1575" spans="6:7">
      <c r="F1575" s="19"/>
      <c r="G1575" s="12"/>
    </row>
    <row r="1576" spans="6:7">
      <c r="F1576" s="19"/>
      <c r="G1576" s="12"/>
    </row>
    <row r="1577" spans="6:7">
      <c r="F1577" s="19"/>
      <c r="G1577" s="12"/>
    </row>
    <row r="1578" spans="6:7">
      <c r="F1578" s="19"/>
      <c r="G1578" s="12"/>
    </row>
    <row r="1579" spans="6:7">
      <c r="F1579" s="19"/>
      <c r="G1579" s="12"/>
    </row>
    <row r="1580" spans="6:7">
      <c r="F1580" s="19"/>
      <c r="G1580" s="12"/>
    </row>
    <row r="1581" spans="6:7">
      <c r="F1581" s="19"/>
      <c r="G1581" s="12"/>
    </row>
    <row r="1582" spans="6:7">
      <c r="F1582" s="19"/>
      <c r="G1582" s="12"/>
    </row>
    <row r="1583" spans="6:7">
      <c r="F1583" s="19"/>
      <c r="G1583" s="12"/>
    </row>
    <row r="1584" spans="6:7">
      <c r="F1584" s="19"/>
      <c r="G1584" s="12"/>
    </row>
    <row r="1585" spans="6:7">
      <c r="F1585" s="19"/>
      <c r="G1585" s="12"/>
    </row>
    <row r="1586" spans="6:7">
      <c r="F1586" s="19"/>
      <c r="G1586" s="12"/>
    </row>
    <row r="1587" spans="6:7">
      <c r="F1587" s="19"/>
      <c r="G1587" s="12"/>
    </row>
    <row r="1588" spans="6:7">
      <c r="F1588" s="19"/>
      <c r="G1588" s="12"/>
    </row>
    <row r="1589" spans="6:7">
      <c r="F1589" s="19"/>
      <c r="G1589" s="12"/>
    </row>
    <row r="1590" spans="6:7">
      <c r="F1590" s="19"/>
      <c r="G1590" s="12"/>
    </row>
    <row r="1591" spans="6:7">
      <c r="F1591" s="19"/>
      <c r="G1591" s="12"/>
    </row>
    <row r="1592" spans="6:7">
      <c r="F1592" s="19"/>
      <c r="G1592" s="12"/>
    </row>
    <row r="1593" spans="6:7">
      <c r="F1593" s="19"/>
      <c r="G1593" s="12"/>
    </row>
    <row r="1594" spans="6:7">
      <c r="F1594" s="19"/>
      <c r="G1594" s="12"/>
    </row>
    <row r="1595" spans="6:7">
      <c r="F1595" s="19"/>
      <c r="G1595" s="12"/>
    </row>
    <row r="1596" spans="6:7">
      <c r="F1596" s="19"/>
      <c r="G1596" s="12"/>
    </row>
    <row r="1597" spans="6:7">
      <c r="F1597" s="19"/>
      <c r="G1597" s="12"/>
    </row>
    <row r="1598" spans="6:7">
      <c r="F1598" s="19"/>
      <c r="G1598" s="12"/>
    </row>
    <row r="1599" spans="6:7">
      <c r="F1599" s="19"/>
      <c r="G1599" s="12"/>
    </row>
    <row r="1600" spans="6:7">
      <c r="F1600" s="19"/>
      <c r="G1600" s="12"/>
    </row>
    <row r="1601" spans="6:7">
      <c r="F1601" s="19"/>
      <c r="G1601" s="12"/>
    </row>
    <row r="1602" spans="6:7">
      <c r="F1602" s="19"/>
      <c r="G1602" s="12"/>
    </row>
    <row r="1603" spans="6:7">
      <c r="F1603" s="19"/>
      <c r="G1603" s="12"/>
    </row>
    <row r="1604" spans="6:7">
      <c r="F1604" s="19"/>
      <c r="G1604" s="12"/>
    </row>
    <row r="1605" spans="6:7">
      <c r="F1605" s="19"/>
      <c r="G1605" s="12"/>
    </row>
    <row r="1606" spans="6:7">
      <c r="F1606" s="19"/>
      <c r="G1606" s="12"/>
    </row>
    <row r="1607" spans="6:7">
      <c r="F1607" s="19"/>
      <c r="G1607" s="12"/>
    </row>
    <row r="1608" spans="6:7">
      <c r="F1608" s="19"/>
      <c r="G1608" s="12"/>
    </row>
    <row r="1609" spans="6:7">
      <c r="F1609" s="19"/>
      <c r="G1609" s="12"/>
    </row>
    <row r="1610" spans="6:7">
      <c r="F1610" s="19"/>
      <c r="G1610" s="12"/>
    </row>
    <row r="1611" spans="6:7">
      <c r="F1611" s="19"/>
      <c r="G1611" s="12"/>
    </row>
    <row r="1612" spans="6:7">
      <c r="F1612" s="19"/>
      <c r="G1612" s="12"/>
    </row>
    <row r="1613" spans="6:7">
      <c r="F1613" s="19"/>
      <c r="G1613" s="12"/>
    </row>
    <row r="1614" spans="6:7">
      <c r="F1614" s="19"/>
      <c r="G1614" s="12"/>
    </row>
    <row r="1615" spans="6:7">
      <c r="F1615" s="19"/>
      <c r="G1615" s="12"/>
    </row>
    <row r="1616" spans="6:7">
      <c r="F1616" s="19"/>
      <c r="G1616" s="12"/>
    </row>
    <row r="1617" spans="6:7">
      <c r="F1617" s="19"/>
      <c r="G1617" s="12"/>
    </row>
    <row r="1618" spans="6:7">
      <c r="F1618" s="19"/>
      <c r="G1618" s="12"/>
    </row>
    <row r="1619" spans="6:7">
      <c r="F1619" s="19"/>
      <c r="G1619" s="12"/>
    </row>
    <row r="1620" spans="6:7">
      <c r="F1620" s="19"/>
      <c r="G1620" s="12"/>
    </row>
    <row r="1621" spans="6:7">
      <c r="F1621" s="19"/>
      <c r="G1621" s="12"/>
    </row>
    <row r="1622" spans="6:7">
      <c r="F1622" s="19"/>
      <c r="G1622" s="12"/>
    </row>
    <row r="1623" spans="6:7">
      <c r="F1623" s="19"/>
      <c r="G1623" s="12"/>
    </row>
    <row r="1624" spans="6:7">
      <c r="F1624" s="19"/>
      <c r="G1624" s="12"/>
    </row>
    <row r="1625" spans="6:7">
      <c r="F1625" s="19"/>
      <c r="G1625" s="12"/>
    </row>
    <row r="1626" spans="6:7">
      <c r="F1626" s="19"/>
      <c r="G1626" s="12"/>
    </row>
    <row r="1627" spans="6:7">
      <c r="F1627" s="19"/>
      <c r="G1627" s="12"/>
    </row>
    <row r="1628" spans="6:7">
      <c r="F1628" s="19"/>
      <c r="G1628" s="12"/>
    </row>
    <row r="1629" spans="6:7">
      <c r="F1629" s="19"/>
      <c r="G1629" s="12"/>
    </row>
    <row r="1630" spans="6:7">
      <c r="F1630" s="19"/>
      <c r="G1630" s="12"/>
    </row>
    <row r="1631" spans="6:7">
      <c r="F1631" s="19"/>
      <c r="G1631" s="12"/>
    </row>
    <row r="1632" spans="6:7">
      <c r="F1632" s="19"/>
      <c r="G1632" s="12"/>
    </row>
    <row r="1633" spans="6:7">
      <c r="F1633" s="19"/>
      <c r="G1633" s="12"/>
    </row>
    <row r="1634" spans="6:7">
      <c r="F1634" s="19"/>
      <c r="G1634" s="12"/>
    </row>
    <row r="1635" spans="6:7">
      <c r="F1635" s="19"/>
      <c r="G1635" s="12"/>
    </row>
    <row r="1636" spans="6:7">
      <c r="F1636" s="19"/>
      <c r="G1636" s="12"/>
    </row>
    <row r="1637" spans="6:7">
      <c r="F1637" s="19"/>
      <c r="G1637" s="12"/>
    </row>
    <row r="1638" spans="6:7">
      <c r="F1638" s="19"/>
      <c r="G1638" s="12"/>
    </row>
    <row r="1639" spans="6:7">
      <c r="F1639" s="19"/>
      <c r="G1639" s="12"/>
    </row>
    <row r="1640" spans="6:7">
      <c r="F1640" s="19"/>
      <c r="G1640" s="12"/>
    </row>
    <row r="1641" spans="6:7">
      <c r="F1641" s="19"/>
      <c r="G1641" s="12"/>
    </row>
    <row r="1642" spans="6:7">
      <c r="F1642" s="19"/>
      <c r="G1642" s="12"/>
    </row>
    <row r="1643" spans="6:7">
      <c r="F1643" s="19"/>
      <c r="G1643" s="12"/>
    </row>
    <row r="1644" spans="6:7">
      <c r="F1644" s="19"/>
      <c r="G1644" s="12"/>
    </row>
    <row r="1645" spans="6:7">
      <c r="F1645" s="19"/>
      <c r="G1645" s="12"/>
    </row>
    <row r="1646" spans="6:7">
      <c r="F1646" s="19"/>
      <c r="G1646" s="12"/>
    </row>
    <row r="1647" spans="6:7">
      <c r="F1647" s="19"/>
      <c r="G1647" s="12"/>
    </row>
    <row r="1648" spans="6:7">
      <c r="F1648" s="19"/>
      <c r="G1648" s="12"/>
    </row>
    <row r="1649" spans="6:7">
      <c r="F1649" s="19"/>
      <c r="G1649" s="12"/>
    </row>
    <row r="1650" spans="6:7">
      <c r="F1650" s="19"/>
      <c r="G1650" s="12"/>
    </row>
    <row r="1651" spans="6:7">
      <c r="F1651" s="19"/>
      <c r="G1651" s="12"/>
    </row>
    <row r="1652" spans="6:7">
      <c r="F1652" s="19"/>
      <c r="G1652" s="12"/>
    </row>
    <row r="1653" spans="6:7">
      <c r="F1653" s="19"/>
      <c r="G1653" s="12"/>
    </row>
    <row r="1654" spans="6:7">
      <c r="F1654" s="19"/>
      <c r="G1654" s="12"/>
    </row>
    <row r="1655" spans="6:7">
      <c r="F1655" s="19"/>
      <c r="G1655" s="12"/>
    </row>
    <row r="1656" spans="6:7">
      <c r="F1656" s="19"/>
      <c r="G1656" s="12"/>
    </row>
    <row r="1657" spans="6:7">
      <c r="F1657" s="19"/>
      <c r="G1657" s="12"/>
    </row>
    <row r="1658" spans="6:7">
      <c r="F1658" s="19"/>
      <c r="G1658" s="12"/>
    </row>
    <row r="1659" spans="6:7">
      <c r="F1659" s="19"/>
      <c r="G1659" s="12"/>
    </row>
    <row r="1660" spans="6:7">
      <c r="F1660" s="19"/>
      <c r="G1660" s="12"/>
    </row>
    <row r="1661" spans="6:7">
      <c r="F1661" s="19"/>
      <c r="G1661" s="12"/>
    </row>
    <row r="1662" spans="6:7">
      <c r="F1662" s="19"/>
      <c r="G1662" s="12"/>
    </row>
    <row r="1663" spans="6:7">
      <c r="F1663" s="19"/>
      <c r="G1663" s="12"/>
    </row>
    <row r="1664" spans="6:7">
      <c r="F1664" s="19"/>
      <c r="G1664" s="12"/>
    </row>
    <row r="1665" spans="6:7">
      <c r="F1665" s="19"/>
      <c r="G1665" s="12"/>
    </row>
    <row r="1666" spans="6:7">
      <c r="F1666" s="19"/>
      <c r="G1666" s="12"/>
    </row>
    <row r="1667" spans="6:7">
      <c r="F1667" s="19"/>
      <c r="G1667" s="12"/>
    </row>
    <row r="1668" spans="6:7">
      <c r="F1668" s="19"/>
      <c r="G1668" s="12"/>
    </row>
    <row r="1669" spans="6:7">
      <c r="F1669" s="19"/>
      <c r="G1669" s="12"/>
    </row>
    <row r="1670" spans="6:7">
      <c r="F1670" s="19"/>
      <c r="G1670" s="12"/>
    </row>
    <row r="1671" spans="6:7">
      <c r="F1671" s="19"/>
      <c r="G1671" s="12"/>
    </row>
    <row r="1672" spans="6:7">
      <c r="F1672" s="19"/>
      <c r="G1672" s="12"/>
    </row>
    <row r="1673" spans="6:7">
      <c r="F1673" s="19"/>
      <c r="G1673" s="12"/>
    </row>
    <row r="1674" spans="6:7">
      <c r="F1674" s="19"/>
      <c r="G1674" s="12"/>
    </row>
    <row r="1675" spans="6:7">
      <c r="F1675" s="19"/>
      <c r="G1675" s="12"/>
    </row>
    <row r="1676" spans="6:7">
      <c r="F1676" s="19"/>
      <c r="G1676" s="12"/>
    </row>
    <row r="1677" spans="6:7">
      <c r="F1677" s="19"/>
      <c r="G1677" s="12"/>
    </row>
    <row r="1678" spans="6:7">
      <c r="F1678" s="19"/>
      <c r="G1678" s="12"/>
    </row>
    <row r="1679" spans="6:7">
      <c r="F1679" s="19"/>
      <c r="G1679" s="12"/>
    </row>
    <row r="1680" spans="6:7">
      <c r="F1680" s="19"/>
      <c r="G1680" s="12"/>
    </row>
    <row r="1681" spans="6:7">
      <c r="F1681" s="19"/>
      <c r="G1681" s="12"/>
    </row>
    <row r="1682" spans="6:7">
      <c r="F1682" s="19"/>
      <c r="G1682" s="12"/>
    </row>
    <row r="1683" spans="6:7">
      <c r="F1683" s="19"/>
      <c r="G1683" s="12"/>
    </row>
    <row r="1684" spans="6:7">
      <c r="F1684" s="19"/>
      <c r="G1684" s="12"/>
    </row>
    <row r="1685" spans="6:7">
      <c r="F1685" s="19"/>
      <c r="G1685" s="12"/>
    </row>
    <row r="1686" spans="6:7">
      <c r="F1686" s="19"/>
      <c r="G1686" s="12"/>
    </row>
    <row r="1687" spans="6:7">
      <c r="F1687" s="19"/>
      <c r="G1687" s="12"/>
    </row>
    <row r="1688" spans="6:7">
      <c r="F1688" s="19"/>
      <c r="G1688" s="12"/>
    </row>
    <row r="1689" spans="6:7">
      <c r="F1689" s="19"/>
      <c r="G1689" s="12"/>
    </row>
    <row r="1690" spans="6:7">
      <c r="F1690" s="19"/>
      <c r="G1690" s="12"/>
    </row>
    <row r="1691" spans="6:7">
      <c r="F1691" s="19"/>
      <c r="G1691" s="12"/>
    </row>
    <row r="1692" spans="6:7">
      <c r="F1692" s="19"/>
      <c r="G1692" s="12"/>
    </row>
    <row r="1693" spans="6:7">
      <c r="F1693" s="19"/>
      <c r="G1693" s="12"/>
    </row>
    <row r="1694" spans="6:7">
      <c r="F1694" s="19"/>
      <c r="G1694" s="12"/>
    </row>
    <row r="1695" spans="6:7">
      <c r="F1695" s="19"/>
      <c r="G1695" s="12"/>
    </row>
    <row r="1696" spans="6:7">
      <c r="F1696" s="19"/>
      <c r="G1696" s="12"/>
    </row>
    <row r="1697" spans="6:7">
      <c r="F1697" s="19"/>
      <c r="G1697" s="12"/>
    </row>
    <row r="1698" spans="6:7">
      <c r="F1698" s="19"/>
      <c r="G1698" s="12"/>
    </row>
    <row r="1699" spans="6:7">
      <c r="F1699" s="19"/>
      <c r="G1699" s="12"/>
    </row>
    <row r="1700" spans="6:7">
      <c r="F1700" s="19"/>
      <c r="G1700" s="12"/>
    </row>
    <row r="1701" spans="6:7">
      <c r="F1701" s="19"/>
      <c r="G1701" s="12"/>
    </row>
    <row r="1702" spans="6:7">
      <c r="F1702" s="19"/>
      <c r="G1702" s="12"/>
    </row>
    <row r="1703" spans="6:7">
      <c r="F1703" s="19"/>
      <c r="G1703" s="12"/>
    </row>
    <row r="1704" spans="6:7">
      <c r="F1704" s="19"/>
      <c r="G1704" s="12"/>
    </row>
    <row r="1705" spans="6:7">
      <c r="F1705" s="19"/>
      <c r="G1705" s="12"/>
    </row>
    <row r="1706" spans="6:7">
      <c r="F1706" s="19"/>
      <c r="G1706" s="12"/>
    </row>
    <row r="1707" spans="6:7">
      <c r="F1707" s="19"/>
      <c r="G1707" s="12"/>
    </row>
    <row r="1708" spans="6:7">
      <c r="F1708" s="19"/>
      <c r="G1708" s="12"/>
    </row>
    <row r="1709" spans="6:7">
      <c r="F1709" s="19"/>
      <c r="G1709" s="12"/>
    </row>
    <row r="1710" spans="6:7">
      <c r="F1710" s="19"/>
      <c r="G1710" s="12"/>
    </row>
    <row r="1711" spans="6:7">
      <c r="F1711" s="19"/>
      <c r="G1711" s="12"/>
    </row>
    <row r="1712" spans="6:7">
      <c r="F1712" s="19"/>
      <c r="G1712" s="12"/>
    </row>
    <row r="1713" spans="6:7">
      <c r="F1713" s="19"/>
      <c r="G1713" s="12"/>
    </row>
    <row r="1714" spans="6:7">
      <c r="F1714" s="19"/>
      <c r="G1714" s="12"/>
    </row>
    <row r="1715" spans="6:7">
      <c r="F1715" s="19"/>
      <c r="G1715" s="12"/>
    </row>
    <row r="1716" spans="6:7">
      <c r="F1716" s="19"/>
      <c r="G1716" s="12"/>
    </row>
    <row r="1717" spans="6:7">
      <c r="F1717" s="19"/>
      <c r="G1717" s="12"/>
    </row>
    <row r="1718" spans="6:7">
      <c r="F1718" s="19"/>
      <c r="G1718" s="12"/>
    </row>
    <row r="1719" spans="6:7">
      <c r="F1719" s="19"/>
      <c r="G1719" s="12"/>
    </row>
    <row r="1720" spans="6:7">
      <c r="F1720" s="19"/>
      <c r="G1720" s="12"/>
    </row>
    <row r="1721" spans="6:7">
      <c r="F1721" s="19"/>
      <c r="G1721" s="12"/>
    </row>
    <row r="1722" spans="6:7">
      <c r="F1722" s="19"/>
      <c r="G1722" s="12"/>
    </row>
    <row r="1723" spans="6:7">
      <c r="F1723" s="19"/>
      <c r="G1723" s="12"/>
    </row>
    <row r="1724" spans="6:7">
      <c r="F1724" s="19"/>
      <c r="G1724" s="12"/>
    </row>
    <row r="1725" spans="6:7">
      <c r="F1725" s="19"/>
      <c r="G1725" s="12"/>
    </row>
    <row r="1726" spans="6:7">
      <c r="F1726" s="19"/>
      <c r="G1726" s="12"/>
    </row>
    <row r="1727" spans="6:7">
      <c r="F1727" s="19"/>
      <c r="G1727" s="12"/>
    </row>
    <row r="1728" spans="6:7">
      <c r="F1728" s="19"/>
      <c r="G1728" s="12"/>
    </row>
    <row r="1729" spans="6:7">
      <c r="F1729" s="19"/>
      <c r="G1729" s="12"/>
    </row>
    <row r="1730" spans="6:7">
      <c r="F1730" s="19"/>
      <c r="G1730" s="12"/>
    </row>
    <row r="1731" spans="6:7">
      <c r="F1731" s="19"/>
      <c r="G1731" s="12"/>
    </row>
    <row r="1732" spans="6:7">
      <c r="F1732" s="19"/>
      <c r="G1732" s="12"/>
    </row>
    <row r="1733" spans="6:7">
      <c r="F1733" s="19"/>
      <c r="G1733" s="12"/>
    </row>
    <row r="1734" spans="6:7">
      <c r="F1734" s="19"/>
      <c r="G1734" s="12"/>
    </row>
    <row r="1735" spans="6:7">
      <c r="F1735" s="19"/>
      <c r="G1735" s="12"/>
    </row>
    <row r="1736" spans="6:7">
      <c r="F1736" s="19"/>
      <c r="G1736" s="12"/>
    </row>
    <row r="1737" spans="6:7">
      <c r="F1737" s="19"/>
      <c r="G1737" s="12"/>
    </row>
    <row r="1738" spans="6:7">
      <c r="F1738" s="19"/>
      <c r="G1738" s="12"/>
    </row>
    <row r="1739" spans="6:7">
      <c r="F1739" s="19"/>
      <c r="G1739" s="12"/>
    </row>
    <row r="1740" spans="6:7">
      <c r="F1740" s="19"/>
      <c r="G1740" s="12"/>
    </row>
    <row r="1741" spans="6:7">
      <c r="F1741" s="19"/>
      <c r="G1741" s="12"/>
    </row>
    <row r="1742" spans="6:7">
      <c r="F1742" s="19"/>
      <c r="G1742" s="12"/>
    </row>
    <row r="1743" spans="6:7">
      <c r="F1743" s="19"/>
      <c r="G1743" s="12"/>
    </row>
    <row r="1744" spans="6:7">
      <c r="F1744" s="19"/>
      <c r="G1744" s="12"/>
    </row>
    <row r="1745" spans="6:7">
      <c r="F1745" s="19"/>
      <c r="G1745" s="12"/>
    </row>
    <row r="1746" spans="6:7">
      <c r="F1746" s="19"/>
      <c r="G1746" s="12"/>
    </row>
    <row r="1747" spans="6:7">
      <c r="F1747" s="19"/>
      <c r="G1747" s="12"/>
    </row>
    <row r="1748" spans="6:7">
      <c r="F1748" s="19"/>
      <c r="G1748" s="12"/>
    </row>
    <row r="1749" spans="6:7">
      <c r="F1749" s="19"/>
      <c r="G1749" s="12"/>
    </row>
    <row r="1750" spans="6:7">
      <c r="F1750" s="19"/>
      <c r="G1750" s="12"/>
    </row>
    <row r="1751" spans="6:7">
      <c r="F1751" s="19"/>
      <c r="G1751" s="12"/>
    </row>
    <row r="1752" spans="6:7">
      <c r="F1752" s="19"/>
      <c r="G1752" s="12"/>
    </row>
    <row r="1753" spans="6:7">
      <c r="F1753" s="19"/>
      <c r="G1753" s="12"/>
    </row>
    <row r="1754" spans="6:7">
      <c r="F1754" s="19"/>
      <c r="G1754" s="12"/>
    </row>
    <row r="1755" spans="6:7">
      <c r="F1755" s="19"/>
      <c r="G1755" s="12"/>
    </row>
    <row r="1756" spans="6:7">
      <c r="F1756" s="19"/>
      <c r="G1756" s="12"/>
    </row>
    <row r="1757" spans="6:7">
      <c r="F1757" s="19"/>
      <c r="G1757" s="12"/>
    </row>
    <row r="1758" spans="6:7">
      <c r="F1758" s="19"/>
      <c r="G1758" s="12"/>
    </row>
    <row r="1759" spans="6:7">
      <c r="F1759" s="19"/>
      <c r="G1759" s="12"/>
    </row>
    <row r="1760" spans="6:7">
      <c r="F1760" s="19"/>
      <c r="G1760" s="12"/>
    </row>
    <row r="1761" spans="6:7">
      <c r="F1761" s="19"/>
      <c r="G1761" s="12"/>
    </row>
    <row r="1762" spans="6:7">
      <c r="F1762" s="19"/>
      <c r="G1762" s="12"/>
    </row>
    <row r="1763" spans="6:7">
      <c r="F1763" s="19"/>
      <c r="G1763" s="12"/>
    </row>
    <row r="1764" spans="6:7">
      <c r="F1764" s="19"/>
      <c r="G1764" s="12"/>
    </row>
    <row r="1765" spans="6:7">
      <c r="F1765" s="19"/>
      <c r="G1765" s="12"/>
    </row>
    <row r="1766" spans="6:7">
      <c r="F1766" s="19"/>
      <c r="G1766" s="12"/>
    </row>
    <row r="1767" spans="6:7">
      <c r="F1767" s="19"/>
      <c r="G1767" s="12"/>
    </row>
    <row r="1768" spans="6:7">
      <c r="F1768" s="19"/>
      <c r="G1768" s="12"/>
    </row>
    <row r="1769" spans="6:7">
      <c r="F1769" s="19"/>
      <c r="G1769" s="12"/>
    </row>
    <row r="1770" spans="6:7">
      <c r="F1770" s="19"/>
      <c r="G1770" s="12"/>
    </row>
    <row r="1771" spans="6:7">
      <c r="F1771" s="19"/>
      <c r="G1771" s="12"/>
    </row>
    <row r="1772" spans="6:7">
      <c r="F1772" s="19"/>
      <c r="G1772" s="12"/>
    </row>
    <row r="1773" spans="6:7">
      <c r="F1773" s="19"/>
      <c r="G1773" s="12"/>
    </row>
    <row r="1774" spans="6:7">
      <c r="F1774" s="19"/>
      <c r="G1774" s="12"/>
    </row>
    <row r="1775" spans="6:7">
      <c r="F1775" s="19"/>
      <c r="G1775" s="12"/>
    </row>
    <row r="1776" spans="6:7">
      <c r="F1776" s="19"/>
      <c r="G1776" s="12"/>
    </row>
    <row r="1777" spans="6:7">
      <c r="F1777" s="19"/>
      <c r="G1777" s="12"/>
    </row>
    <row r="1778" spans="6:7">
      <c r="F1778" s="19"/>
      <c r="G1778" s="12"/>
    </row>
    <row r="1779" spans="6:7">
      <c r="F1779" s="19"/>
      <c r="G1779" s="12"/>
    </row>
    <row r="1780" spans="6:7">
      <c r="F1780" s="19"/>
      <c r="G1780" s="12"/>
    </row>
    <row r="1781" spans="6:7">
      <c r="F1781" s="19"/>
      <c r="G1781" s="12"/>
    </row>
    <row r="1782" spans="6:7">
      <c r="F1782" s="19"/>
      <c r="G1782" s="12"/>
    </row>
    <row r="1783" spans="6:7">
      <c r="F1783" s="19"/>
      <c r="G1783" s="12"/>
    </row>
    <row r="1784" spans="6:7">
      <c r="F1784" s="19"/>
      <c r="G1784" s="12"/>
    </row>
    <row r="1785" spans="6:7">
      <c r="F1785" s="19"/>
      <c r="G1785" s="12"/>
    </row>
    <row r="1786" spans="6:7">
      <c r="F1786" s="19"/>
      <c r="G1786" s="12"/>
    </row>
    <row r="1787" spans="6:7">
      <c r="F1787" s="19"/>
      <c r="G1787" s="12"/>
    </row>
    <row r="1788" spans="6:7">
      <c r="F1788" s="19"/>
      <c r="G1788" s="12"/>
    </row>
    <row r="1789" spans="6:7">
      <c r="F1789" s="19"/>
      <c r="G1789" s="12"/>
    </row>
    <row r="1790" spans="6:7">
      <c r="F1790" s="19"/>
      <c r="G1790" s="12"/>
    </row>
    <row r="1791" spans="6:7">
      <c r="F1791" s="19"/>
      <c r="G1791" s="12"/>
    </row>
    <row r="1792" spans="6:7">
      <c r="F1792" s="19"/>
      <c r="G1792" s="12"/>
    </row>
    <row r="1793" spans="6:7">
      <c r="F1793" s="19"/>
      <c r="G1793" s="12"/>
    </row>
    <row r="1794" spans="6:7">
      <c r="F1794" s="19"/>
      <c r="G1794" s="12"/>
    </row>
    <row r="1795" spans="6:7">
      <c r="F1795" s="19"/>
      <c r="G1795" s="12"/>
    </row>
    <row r="1796" spans="6:7">
      <c r="F1796" s="19"/>
      <c r="G1796" s="12"/>
    </row>
    <row r="1797" spans="6:7">
      <c r="F1797" s="19"/>
      <c r="G1797" s="12"/>
    </row>
    <row r="1798" spans="6:7">
      <c r="F1798" s="19"/>
      <c r="G1798" s="12"/>
    </row>
    <row r="1799" spans="6:7">
      <c r="F1799" s="19"/>
      <c r="G1799" s="12"/>
    </row>
    <row r="1800" spans="6:7">
      <c r="F1800" s="19"/>
      <c r="G1800" s="12"/>
    </row>
    <row r="1801" spans="6:7">
      <c r="F1801" s="19"/>
      <c r="G1801" s="12"/>
    </row>
    <row r="1802" spans="6:7">
      <c r="F1802" s="19"/>
      <c r="G1802" s="12"/>
    </row>
    <row r="1803" spans="6:7">
      <c r="F1803" s="19"/>
      <c r="G1803" s="12"/>
    </row>
    <row r="1804" spans="6:7">
      <c r="F1804" s="19"/>
      <c r="G1804" s="12"/>
    </row>
    <row r="1805" spans="6:7">
      <c r="F1805" s="19"/>
      <c r="G1805" s="12"/>
    </row>
    <row r="1806" spans="6:7">
      <c r="F1806" s="19"/>
      <c r="G1806" s="12"/>
    </row>
    <row r="1807" spans="6:7">
      <c r="F1807" s="19"/>
      <c r="G1807" s="12"/>
    </row>
    <row r="1808" spans="6:7">
      <c r="F1808" s="19"/>
      <c r="G1808" s="12"/>
    </row>
    <row r="1809" spans="6:7">
      <c r="F1809" s="19"/>
      <c r="G1809" s="12"/>
    </row>
    <row r="1810" spans="6:7">
      <c r="F1810" s="19"/>
      <c r="G1810" s="12"/>
    </row>
    <row r="1811" spans="6:7">
      <c r="F1811" s="19"/>
      <c r="G1811" s="12"/>
    </row>
    <row r="1812" spans="6:7">
      <c r="F1812" s="19"/>
      <c r="G1812" s="12"/>
    </row>
    <row r="1813" spans="6:7">
      <c r="F1813" s="19"/>
      <c r="G1813" s="12"/>
    </row>
    <row r="1814" spans="6:7">
      <c r="F1814" s="19"/>
      <c r="G1814" s="12"/>
    </row>
    <row r="1815" spans="6:7">
      <c r="F1815" s="19"/>
      <c r="G1815" s="12"/>
    </row>
    <row r="1816" spans="6:7">
      <c r="F1816" s="19"/>
      <c r="G1816" s="12"/>
    </row>
    <row r="1817" spans="6:7">
      <c r="F1817" s="19"/>
      <c r="G1817" s="12"/>
    </row>
    <row r="1818" spans="6:7">
      <c r="F1818" s="19"/>
      <c r="G1818" s="12"/>
    </row>
    <row r="1819" spans="6:7">
      <c r="F1819" s="19"/>
      <c r="G1819" s="12"/>
    </row>
    <row r="1820" spans="6:7">
      <c r="F1820" s="19"/>
      <c r="G1820" s="12"/>
    </row>
    <row r="1821" spans="6:7">
      <c r="F1821" s="19"/>
      <c r="G1821" s="12"/>
    </row>
    <row r="1822" spans="6:7">
      <c r="F1822" s="19"/>
      <c r="G1822" s="12"/>
    </row>
    <row r="1823" spans="6:7">
      <c r="F1823" s="19"/>
      <c r="G1823" s="12"/>
    </row>
    <row r="1824" spans="6:7">
      <c r="F1824" s="19"/>
      <c r="G1824" s="12"/>
    </row>
    <row r="1825" spans="6:7">
      <c r="F1825" s="19"/>
      <c r="G1825" s="12"/>
    </row>
    <row r="1826" spans="6:7">
      <c r="F1826" s="19"/>
      <c r="G1826" s="12"/>
    </row>
    <row r="1827" spans="6:7">
      <c r="F1827" s="19"/>
      <c r="G1827" s="12"/>
    </row>
    <row r="1828" spans="6:7">
      <c r="F1828" s="19"/>
      <c r="G1828" s="12"/>
    </row>
    <row r="1829" spans="6:7">
      <c r="F1829" s="19"/>
      <c r="G1829" s="12"/>
    </row>
    <row r="1830" spans="6:7">
      <c r="F1830" s="19"/>
      <c r="G1830" s="12"/>
    </row>
    <row r="1831" spans="6:7">
      <c r="F1831" s="19"/>
      <c r="G1831" s="12"/>
    </row>
    <row r="1832" spans="6:7">
      <c r="F1832" s="19"/>
      <c r="G1832" s="12"/>
    </row>
    <row r="1833" spans="6:7">
      <c r="F1833" s="19"/>
      <c r="G1833" s="12"/>
    </row>
    <row r="1834" spans="6:7">
      <c r="F1834" s="19"/>
      <c r="G1834" s="12"/>
    </row>
    <row r="1835" spans="6:7">
      <c r="F1835" s="19"/>
      <c r="G1835" s="12"/>
    </row>
    <row r="1836" spans="6:7">
      <c r="F1836" s="19"/>
      <c r="G1836" s="12"/>
    </row>
    <row r="1837" spans="6:7">
      <c r="F1837" s="19"/>
      <c r="G1837" s="12"/>
    </row>
    <row r="1838" spans="6:7">
      <c r="F1838" s="19"/>
      <c r="G1838" s="12"/>
    </row>
    <row r="1839" spans="6:7">
      <c r="F1839" s="19"/>
      <c r="G1839" s="12"/>
    </row>
    <row r="1840" spans="6:7">
      <c r="F1840" s="19"/>
      <c r="G1840" s="12"/>
    </row>
    <row r="1841" spans="6:7">
      <c r="F1841" s="19"/>
      <c r="G1841" s="12"/>
    </row>
    <row r="1842" spans="6:7">
      <c r="F1842" s="19"/>
      <c r="G1842" s="12"/>
    </row>
    <row r="1843" spans="6:7">
      <c r="F1843" s="19"/>
      <c r="G1843" s="12"/>
    </row>
    <row r="1844" spans="6:7">
      <c r="F1844" s="19"/>
      <c r="G1844" s="12"/>
    </row>
    <row r="1845" spans="6:7">
      <c r="F1845" s="19"/>
      <c r="G1845" s="12"/>
    </row>
    <row r="1846" spans="6:7">
      <c r="F1846" s="19"/>
      <c r="G1846" s="12"/>
    </row>
    <row r="1847" spans="6:7">
      <c r="F1847" s="19"/>
      <c r="G1847" s="12"/>
    </row>
    <row r="1848" spans="6:7">
      <c r="F1848" s="19"/>
      <c r="G1848" s="12"/>
    </row>
    <row r="1849" spans="6:7">
      <c r="F1849" s="19"/>
      <c r="G1849" s="12"/>
    </row>
    <row r="1850" spans="6:7">
      <c r="F1850" s="19"/>
      <c r="G1850" s="12"/>
    </row>
    <row r="1851" spans="6:7">
      <c r="F1851" s="19"/>
      <c r="G1851" s="12"/>
    </row>
    <row r="1852" spans="6:7">
      <c r="F1852" s="19"/>
      <c r="G1852" s="12"/>
    </row>
    <row r="1853" spans="6:7">
      <c r="F1853" s="19"/>
      <c r="G1853" s="12"/>
    </row>
    <row r="1854" spans="6:7">
      <c r="F1854" s="19"/>
      <c r="G1854" s="12"/>
    </row>
    <row r="1855" spans="6:7">
      <c r="F1855" s="19"/>
      <c r="G1855" s="12"/>
    </row>
    <row r="1856" spans="6:7">
      <c r="F1856" s="19"/>
      <c r="G1856" s="12"/>
    </row>
    <row r="1857" spans="6:7">
      <c r="F1857" s="19"/>
      <c r="G1857" s="12"/>
    </row>
    <row r="1858" spans="6:7">
      <c r="F1858" s="19"/>
      <c r="G1858" s="12"/>
    </row>
    <row r="1859" spans="6:7">
      <c r="F1859" s="19"/>
      <c r="G1859" s="12"/>
    </row>
    <row r="1860" spans="6:7">
      <c r="F1860" s="19"/>
      <c r="G1860" s="12"/>
    </row>
    <row r="1861" spans="6:7">
      <c r="F1861" s="19"/>
      <c r="G1861" s="12"/>
    </row>
    <row r="1862" spans="6:7">
      <c r="F1862" s="19"/>
      <c r="G1862" s="12"/>
    </row>
    <row r="1863" spans="6:7">
      <c r="F1863" s="19"/>
      <c r="G1863" s="12"/>
    </row>
    <row r="1864" spans="6:7">
      <c r="F1864" s="19"/>
      <c r="G1864" s="12"/>
    </row>
    <row r="1865" spans="6:7">
      <c r="F1865" s="19"/>
      <c r="G1865" s="12"/>
    </row>
    <row r="1866" spans="6:7">
      <c r="F1866" s="19"/>
      <c r="G1866" s="12"/>
    </row>
    <row r="1867" spans="6:7">
      <c r="F1867" s="19"/>
      <c r="G1867" s="12"/>
    </row>
    <row r="1868" spans="6:7">
      <c r="F1868" s="19"/>
      <c r="G1868" s="12"/>
    </row>
    <row r="1869" spans="6:7">
      <c r="F1869" s="19"/>
      <c r="G1869" s="12"/>
    </row>
    <row r="1870" spans="6:7">
      <c r="F1870" s="19"/>
      <c r="G1870" s="12"/>
    </row>
    <row r="1871" spans="6:7">
      <c r="F1871" s="19"/>
      <c r="G1871" s="12"/>
    </row>
    <row r="1872" spans="6:7">
      <c r="F1872" s="19"/>
      <c r="G1872" s="12"/>
    </row>
    <row r="1873" spans="6:7">
      <c r="F1873" s="19"/>
      <c r="G1873" s="12"/>
    </row>
    <row r="1874" spans="6:7">
      <c r="F1874" s="19"/>
      <c r="G1874" s="12"/>
    </row>
    <row r="1875" spans="6:7">
      <c r="F1875" s="19"/>
      <c r="G1875" s="12"/>
    </row>
    <row r="1876" spans="6:7">
      <c r="F1876" s="19"/>
      <c r="G1876" s="12"/>
    </row>
    <row r="1877" spans="6:7">
      <c r="F1877" s="19"/>
      <c r="G1877" s="12"/>
    </row>
    <row r="1878" spans="6:7">
      <c r="F1878" s="19"/>
      <c r="G1878" s="12"/>
    </row>
    <row r="1879" spans="6:7">
      <c r="F1879" s="19"/>
      <c r="G1879" s="12"/>
    </row>
    <row r="1880" spans="6:7">
      <c r="F1880" s="19"/>
      <c r="G1880" s="12"/>
    </row>
    <row r="1881" spans="6:7">
      <c r="F1881" s="19"/>
      <c r="G1881" s="12"/>
    </row>
    <row r="1882" spans="6:7">
      <c r="F1882" s="19"/>
      <c r="G1882" s="12"/>
    </row>
    <row r="1883" spans="6:7">
      <c r="F1883" s="19"/>
      <c r="G1883" s="12"/>
    </row>
    <row r="1884" spans="6:7">
      <c r="F1884" s="19"/>
      <c r="G1884" s="12"/>
    </row>
    <row r="1885" spans="6:7">
      <c r="F1885" s="19"/>
      <c r="G1885" s="12"/>
    </row>
    <row r="1886" spans="6:7">
      <c r="F1886" s="19"/>
      <c r="G1886" s="12"/>
    </row>
    <row r="1887" spans="6:7">
      <c r="F1887" s="19"/>
      <c r="G1887" s="12"/>
    </row>
    <row r="1888" spans="6:7">
      <c r="F1888" s="19"/>
      <c r="G1888" s="12"/>
    </row>
    <row r="1889" spans="1:7">
      <c r="F1889" s="19"/>
      <c r="G1889" s="12"/>
    </row>
    <row r="1890" spans="1:7">
      <c r="F1890" s="19"/>
      <c r="G1890" s="12"/>
    </row>
    <row r="1891" spans="1:7">
      <c r="F1891" s="19"/>
      <c r="G1891" s="12"/>
    </row>
    <row r="1892" spans="1:7">
      <c r="F1892" s="19"/>
      <c r="G1892" s="12"/>
    </row>
    <row r="1893" spans="1:7">
      <c r="F1893" s="19"/>
      <c r="G1893" s="12"/>
    </row>
    <row r="1894" spans="1:7">
      <c r="F1894" s="19"/>
      <c r="G1894" s="12"/>
    </row>
    <row r="1895" spans="1:7">
      <c r="F1895" s="19"/>
      <c r="G1895" s="12"/>
    </row>
    <row r="1896" spans="1:7">
      <c r="F1896" s="19"/>
      <c r="G1896" s="12"/>
    </row>
    <row r="1897" spans="1:7">
      <c r="F1897" s="19"/>
      <c r="G1897" s="12"/>
    </row>
    <row r="1898" spans="1:7">
      <c r="F1898" s="19"/>
      <c r="G1898" s="12"/>
    </row>
    <row r="1899" spans="1:7">
      <c r="F1899" s="19"/>
      <c r="G1899" s="12"/>
    </row>
    <row r="1900" spans="1:7">
      <c r="A1900" s="17"/>
      <c r="B1900" s="17"/>
      <c r="C1900" s="17"/>
      <c r="D1900" s="17"/>
      <c r="E1900" s="17"/>
      <c r="F1900" s="10"/>
      <c r="G1900" s="11"/>
    </row>
    <row r="1901" spans="1:7">
      <c r="F1901" s="19"/>
      <c r="G1901" s="12"/>
    </row>
    <row r="1902" spans="1:7">
      <c r="F1902" s="19"/>
      <c r="G1902" s="12"/>
    </row>
    <row r="1903" spans="1:7">
      <c r="F1903" s="19"/>
      <c r="G1903" s="12"/>
    </row>
    <row r="1904" spans="1:7">
      <c r="F1904" s="19"/>
      <c r="G1904" s="12"/>
    </row>
    <row r="1905" spans="6:7">
      <c r="F1905" s="19"/>
      <c r="G1905" s="12"/>
    </row>
    <row r="1906" spans="6:7">
      <c r="F1906" s="19"/>
      <c r="G1906" s="12"/>
    </row>
    <row r="1907" spans="6:7">
      <c r="F1907" s="19"/>
      <c r="G1907" s="12"/>
    </row>
    <row r="1908" spans="6:7">
      <c r="F1908" s="19"/>
      <c r="G1908" s="12"/>
    </row>
    <row r="1909" spans="6:7">
      <c r="F1909" s="19"/>
      <c r="G1909" s="12"/>
    </row>
    <row r="1910" spans="6:7">
      <c r="F1910" s="19"/>
      <c r="G1910" s="12"/>
    </row>
    <row r="1911" spans="6:7">
      <c r="F1911" s="19"/>
      <c r="G1911" s="12"/>
    </row>
    <row r="1912" spans="6:7">
      <c r="F1912" s="19"/>
      <c r="G1912" s="12"/>
    </row>
    <row r="1913" spans="6:7">
      <c r="F1913" s="19"/>
      <c r="G1913" s="12"/>
    </row>
    <row r="1914" spans="6:7">
      <c r="F1914" s="19"/>
      <c r="G1914" s="12"/>
    </row>
    <row r="1915" spans="6:7">
      <c r="F1915" s="19"/>
      <c r="G1915" s="12"/>
    </row>
    <row r="1916" spans="6:7">
      <c r="F1916" s="19"/>
      <c r="G1916" s="12"/>
    </row>
    <row r="1917" spans="6:7">
      <c r="F1917" s="19"/>
      <c r="G1917" s="12"/>
    </row>
    <row r="1918" spans="6:7">
      <c r="F1918" s="19"/>
      <c r="G1918" s="12"/>
    </row>
    <row r="1919" spans="6:7">
      <c r="F1919" s="19"/>
      <c r="G1919" s="12"/>
    </row>
    <row r="1920" spans="6:7">
      <c r="F1920" s="19"/>
      <c r="G1920" s="12"/>
    </row>
    <row r="1921" spans="6:7">
      <c r="F1921" s="19"/>
      <c r="G1921" s="12"/>
    </row>
    <row r="1922" spans="6:7">
      <c r="F1922" s="19"/>
      <c r="G1922" s="12"/>
    </row>
    <row r="1923" spans="6:7">
      <c r="F1923" s="19"/>
      <c r="G1923" s="12"/>
    </row>
    <row r="1924" spans="6:7">
      <c r="F1924" s="19"/>
      <c r="G1924" s="12"/>
    </row>
    <row r="1925" spans="6:7">
      <c r="F1925" s="19"/>
      <c r="G1925" s="12"/>
    </row>
    <row r="1926" spans="6:7">
      <c r="F1926" s="19"/>
      <c r="G1926" s="12"/>
    </row>
    <row r="1927" spans="6:7">
      <c r="F1927" s="19"/>
      <c r="G1927" s="12"/>
    </row>
    <row r="1928" spans="6:7">
      <c r="F1928" s="19"/>
      <c r="G1928" s="12"/>
    </row>
    <row r="1929" spans="6:7">
      <c r="F1929" s="19"/>
      <c r="G1929" s="12"/>
    </row>
    <row r="1930" spans="6:7">
      <c r="F1930" s="19"/>
      <c r="G1930" s="12"/>
    </row>
    <row r="1931" spans="6:7">
      <c r="F1931" s="19"/>
      <c r="G1931" s="12"/>
    </row>
    <row r="1932" spans="6:7">
      <c r="F1932" s="19"/>
      <c r="G1932" s="12"/>
    </row>
    <row r="1933" spans="6:7">
      <c r="F1933" s="19"/>
      <c r="G1933" s="12"/>
    </row>
    <row r="1934" spans="6:7">
      <c r="F1934" s="19"/>
      <c r="G1934" s="12"/>
    </row>
    <row r="1935" spans="6:7">
      <c r="F1935" s="19"/>
      <c r="G1935" s="12"/>
    </row>
    <row r="1936" spans="6:7">
      <c r="F1936" s="19"/>
      <c r="G1936" s="12"/>
    </row>
    <row r="1937" spans="6:7">
      <c r="F1937" s="19"/>
      <c r="G1937" s="12"/>
    </row>
    <row r="1938" spans="6:7">
      <c r="F1938" s="19"/>
      <c r="G1938" s="12"/>
    </row>
    <row r="1939" spans="6:7">
      <c r="F1939" s="19"/>
      <c r="G1939" s="12"/>
    </row>
    <row r="1940" spans="6:7">
      <c r="F1940" s="19"/>
      <c r="G1940" s="12"/>
    </row>
    <row r="1941" spans="6:7">
      <c r="F1941" s="19"/>
      <c r="G1941" s="12"/>
    </row>
    <row r="1942" spans="6:7">
      <c r="F1942" s="19"/>
      <c r="G1942" s="12"/>
    </row>
    <row r="1943" spans="6:7">
      <c r="F1943" s="19"/>
      <c r="G1943" s="12"/>
    </row>
    <row r="1944" spans="6:7">
      <c r="F1944" s="19"/>
      <c r="G1944" s="12"/>
    </row>
    <row r="1945" spans="6:7">
      <c r="F1945" s="19"/>
      <c r="G1945" s="12"/>
    </row>
    <row r="1946" spans="6:7">
      <c r="F1946" s="19"/>
      <c r="G1946" s="12"/>
    </row>
    <row r="1947" spans="6:7">
      <c r="F1947" s="19"/>
      <c r="G1947" s="12"/>
    </row>
    <row r="1948" spans="6:7">
      <c r="F1948" s="19"/>
      <c r="G1948" s="12"/>
    </row>
    <row r="1949" spans="6:7">
      <c r="F1949" s="19"/>
      <c r="G1949" s="12"/>
    </row>
    <row r="1950" spans="6:7">
      <c r="F1950" s="19"/>
      <c r="G1950" s="12"/>
    </row>
    <row r="1951" spans="6:7">
      <c r="F1951" s="19"/>
      <c r="G1951" s="12"/>
    </row>
    <row r="1952" spans="6:7">
      <c r="F1952" s="19"/>
      <c r="G1952" s="12"/>
    </row>
    <row r="1953" spans="6:7">
      <c r="F1953" s="19"/>
      <c r="G1953" s="12"/>
    </row>
    <row r="1954" spans="6:7">
      <c r="F1954" s="19"/>
      <c r="G1954" s="12"/>
    </row>
    <row r="1955" spans="6:7">
      <c r="F1955" s="19"/>
      <c r="G1955" s="12"/>
    </row>
    <row r="1956" spans="6:7">
      <c r="F1956" s="19"/>
      <c r="G1956" s="12"/>
    </row>
    <row r="1957" spans="6:7">
      <c r="F1957" s="19"/>
      <c r="G1957" s="12"/>
    </row>
    <row r="1958" spans="6:7">
      <c r="F1958" s="19"/>
      <c r="G1958" s="12"/>
    </row>
    <row r="1959" spans="6:7">
      <c r="F1959" s="19"/>
      <c r="G1959" s="12"/>
    </row>
    <row r="1960" spans="6:7">
      <c r="F1960" s="19"/>
      <c r="G1960" s="12"/>
    </row>
    <row r="1961" spans="6:7">
      <c r="F1961" s="19"/>
      <c r="G1961" s="12"/>
    </row>
    <row r="1962" spans="6:7">
      <c r="F1962" s="19"/>
      <c r="G1962" s="12"/>
    </row>
    <row r="1963" spans="6:7">
      <c r="F1963" s="19"/>
      <c r="G1963" s="12"/>
    </row>
    <row r="1964" spans="6:7">
      <c r="F1964" s="19"/>
      <c r="G1964" s="12"/>
    </row>
    <row r="1965" spans="6:7">
      <c r="F1965" s="19"/>
      <c r="G1965" s="12"/>
    </row>
    <row r="1966" spans="6:7">
      <c r="F1966" s="19"/>
      <c r="G1966" s="12"/>
    </row>
    <row r="1967" spans="6:7">
      <c r="F1967" s="19"/>
      <c r="G1967" s="12"/>
    </row>
    <row r="1968" spans="6:7">
      <c r="F1968" s="19"/>
      <c r="G1968" s="12"/>
    </row>
    <row r="1969" spans="6:7">
      <c r="F1969" s="19"/>
      <c r="G1969" s="12"/>
    </row>
    <row r="1970" spans="6:7">
      <c r="F1970" s="19"/>
      <c r="G1970" s="12"/>
    </row>
    <row r="1971" spans="6:7">
      <c r="F1971" s="19"/>
      <c r="G1971" s="12"/>
    </row>
    <row r="1972" spans="6:7">
      <c r="F1972" s="19"/>
      <c r="G1972" s="12"/>
    </row>
    <row r="1973" spans="6:7">
      <c r="F1973" s="19"/>
      <c r="G1973" s="12"/>
    </row>
    <row r="1974" spans="6:7">
      <c r="F1974" s="19"/>
      <c r="G1974" s="12"/>
    </row>
    <row r="1975" spans="6:7">
      <c r="F1975" s="19"/>
      <c r="G1975" s="12"/>
    </row>
    <row r="1976" spans="6:7">
      <c r="F1976" s="19"/>
      <c r="G1976" s="12"/>
    </row>
    <row r="1977" spans="6:7">
      <c r="F1977" s="19"/>
      <c r="G1977" s="12"/>
    </row>
    <row r="1978" spans="6:7">
      <c r="F1978" s="19"/>
      <c r="G1978" s="12"/>
    </row>
    <row r="1979" spans="6:7">
      <c r="F1979" s="19"/>
      <c r="G1979" s="12"/>
    </row>
    <row r="1980" spans="6:7">
      <c r="F1980" s="19"/>
      <c r="G1980" s="12"/>
    </row>
    <row r="1981" spans="6:7">
      <c r="F1981" s="19"/>
      <c r="G1981" s="12"/>
    </row>
    <row r="1982" spans="6:7">
      <c r="F1982" s="19"/>
      <c r="G1982" s="12"/>
    </row>
    <row r="1983" spans="6:7">
      <c r="F1983" s="19"/>
      <c r="G1983" s="12"/>
    </row>
    <row r="1984" spans="6:7">
      <c r="F1984" s="19"/>
      <c r="G1984" s="12"/>
    </row>
    <row r="1985" spans="1:7">
      <c r="F1985" s="19"/>
      <c r="G1985" s="12"/>
    </row>
    <row r="1986" spans="1:7">
      <c r="F1986" s="19"/>
      <c r="G1986" s="12"/>
    </row>
    <row r="1987" spans="1:7">
      <c r="F1987" s="19"/>
      <c r="G1987" s="12"/>
    </row>
    <row r="1988" spans="1:7">
      <c r="F1988" s="19"/>
      <c r="G1988" s="12"/>
    </row>
    <row r="1989" spans="1:7">
      <c r="F1989" s="19"/>
      <c r="G1989" s="12"/>
    </row>
    <row r="1990" spans="1:7">
      <c r="F1990" s="19"/>
      <c r="G1990" s="12"/>
    </row>
    <row r="1991" spans="1:7">
      <c r="A1991" s="17"/>
      <c r="B1991" s="17"/>
      <c r="C1991" s="17"/>
      <c r="D1991" s="17"/>
      <c r="E1991" s="17"/>
      <c r="F1991" s="10"/>
      <c r="G1991" s="11"/>
    </row>
    <row r="1992" spans="1:7">
      <c r="F1992" s="19"/>
      <c r="G1992" s="12"/>
    </row>
    <row r="1993" spans="1:7">
      <c r="F1993" s="19"/>
      <c r="G1993" s="12"/>
    </row>
    <row r="1994" spans="1:7">
      <c r="F1994" s="19"/>
      <c r="G1994" s="12"/>
    </row>
    <row r="1995" spans="1:7">
      <c r="F1995" s="19"/>
      <c r="G1995" s="12"/>
    </row>
    <row r="1996" spans="1:7">
      <c r="F1996" s="19"/>
      <c r="G1996" s="12"/>
    </row>
    <row r="1997" spans="1:7">
      <c r="F1997" s="19"/>
      <c r="G1997" s="12"/>
    </row>
    <row r="1998" spans="1:7">
      <c r="F1998" s="19"/>
      <c r="G1998" s="12"/>
    </row>
    <row r="1999" spans="1:7">
      <c r="F1999" s="19"/>
      <c r="G1999" s="12"/>
    </row>
    <row r="2000" spans="1:7">
      <c r="F2000" s="19"/>
      <c r="G2000" s="12"/>
    </row>
    <row r="2001" spans="6:7">
      <c r="F2001" s="19"/>
      <c r="G2001" s="12"/>
    </row>
    <row r="2002" spans="6:7">
      <c r="F2002" s="19"/>
      <c r="G2002" s="12"/>
    </row>
    <row r="2003" spans="6:7">
      <c r="F2003" s="19"/>
      <c r="G2003" s="12"/>
    </row>
    <row r="2004" spans="6:7">
      <c r="F2004" s="19"/>
      <c r="G2004" s="12"/>
    </row>
    <row r="2005" spans="6:7">
      <c r="F2005" s="19"/>
      <c r="G2005" s="12"/>
    </row>
    <row r="2006" spans="6:7">
      <c r="F2006" s="19"/>
      <c r="G2006" s="12"/>
    </row>
    <row r="2007" spans="6:7">
      <c r="F2007" s="19"/>
      <c r="G2007" s="12"/>
    </row>
    <row r="2008" spans="6:7">
      <c r="F2008" s="19"/>
      <c r="G2008" s="12"/>
    </row>
    <row r="2009" spans="6:7">
      <c r="F2009" s="19"/>
      <c r="G2009" s="12"/>
    </row>
    <row r="2010" spans="6:7">
      <c r="F2010" s="19"/>
      <c r="G2010" s="12"/>
    </row>
    <row r="2011" spans="6:7">
      <c r="F2011" s="19"/>
      <c r="G2011" s="12"/>
    </row>
    <row r="2012" spans="6:7">
      <c r="F2012" s="19"/>
      <c r="G2012" s="12"/>
    </row>
    <row r="2013" spans="6:7">
      <c r="F2013" s="19"/>
      <c r="G2013" s="12"/>
    </row>
    <row r="2014" spans="6:7">
      <c r="F2014" s="19"/>
      <c r="G2014" s="12"/>
    </row>
    <row r="2015" spans="6:7">
      <c r="F2015" s="19"/>
      <c r="G2015" s="12"/>
    </row>
    <row r="2016" spans="6:7">
      <c r="F2016" s="19"/>
      <c r="G2016" s="12"/>
    </row>
    <row r="2017" spans="6:7">
      <c r="F2017" s="19"/>
      <c r="G2017" s="12"/>
    </row>
    <row r="2018" spans="6:7">
      <c r="F2018" s="19"/>
      <c r="G2018" s="12"/>
    </row>
    <row r="2019" spans="6:7">
      <c r="F2019" s="19"/>
      <c r="G2019" s="12"/>
    </row>
    <row r="2020" spans="6:7">
      <c r="F2020" s="19"/>
      <c r="G2020" s="12"/>
    </row>
    <row r="2021" spans="6:7">
      <c r="F2021" s="19"/>
      <c r="G2021" s="12"/>
    </row>
    <row r="2022" spans="6:7">
      <c r="F2022" s="19"/>
      <c r="G2022" s="12"/>
    </row>
    <row r="2023" spans="6:7">
      <c r="F2023" s="19"/>
      <c r="G2023" s="12"/>
    </row>
    <row r="2024" spans="6:7">
      <c r="F2024" s="19"/>
      <c r="G2024" s="12"/>
    </row>
    <row r="2025" spans="6:7">
      <c r="F2025" s="19"/>
      <c r="G2025" s="12"/>
    </row>
    <row r="2026" spans="6:7">
      <c r="F2026" s="19"/>
      <c r="G2026" s="12"/>
    </row>
    <row r="2027" spans="6:7">
      <c r="F2027" s="19"/>
      <c r="G2027" s="12"/>
    </row>
    <row r="2028" spans="6:7">
      <c r="F2028" s="19"/>
      <c r="G2028" s="12"/>
    </row>
    <row r="2029" spans="6:7">
      <c r="F2029" s="19"/>
      <c r="G2029" s="12"/>
    </row>
    <row r="2030" spans="6:7">
      <c r="F2030" s="19"/>
      <c r="G2030" s="12"/>
    </row>
    <row r="2031" spans="6:7">
      <c r="F2031" s="19"/>
      <c r="G2031" s="12"/>
    </row>
    <row r="2032" spans="6:7">
      <c r="F2032" s="19"/>
      <c r="G2032" s="12"/>
    </row>
    <row r="2033" spans="6:7">
      <c r="F2033" s="19"/>
      <c r="G2033" s="12"/>
    </row>
    <row r="2034" spans="6:7">
      <c r="F2034" s="19"/>
      <c r="G2034" s="12"/>
    </row>
    <row r="2035" spans="6:7">
      <c r="F2035" s="19"/>
      <c r="G2035" s="12"/>
    </row>
    <row r="2036" spans="6:7">
      <c r="F2036" s="19"/>
      <c r="G2036" s="12"/>
    </row>
    <row r="2037" spans="6:7">
      <c r="F2037" s="19"/>
      <c r="G2037" s="12"/>
    </row>
    <row r="2038" spans="6:7">
      <c r="F2038" s="19"/>
      <c r="G2038" s="12"/>
    </row>
    <row r="2039" spans="6:7">
      <c r="F2039" s="19"/>
      <c r="G2039" s="12"/>
    </row>
    <row r="2040" spans="6:7">
      <c r="F2040" s="19"/>
      <c r="G2040" s="12"/>
    </row>
    <row r="2041" spans="6:7">
      <c r="F2041" s="19"/>
      <c r="G2041" s="12"/>
    </row>
    <row r="2042" spans="6:7">
      <c r="F2042" s="19"/>
      <c r="G2042" s="12"/>
    </row>
    <row r="2043" spans="6:7">
      <c r="F2043" s="19"/>
      <c r="G2043" s="12"/>
    </row>
    <row r="2044" spans="6:7">
      <c r="F2044" s="19"/>
      <c r="G2044" s="12"/>
    </row>
    <row r="2045" spans="6:7">
      <c r="F2045" s="19"/>
      <c r="G2045" s="12"/>
    </row>
    <row r="2046" spans="6:7">
      <c r="F2046" s="19"/>
      <c r="G2046" s="12"/>
    </row>
    <row r="2047" spans="6:7">
      <c r="F2047" s="19"/>
      <c r="G2047" s="12"/>
    </row>
    <row r="2048" spans="6:7">
      <c r="F2048" s="19"/>
      <c r="G2048" s="12"/>
    </row>
    <row r="2049" spans="6:7">
      <c r="F2049" s="19"/>
      <c r="G2049" s="12"/>
    </row>
    <row r="2050" spans="6:7">
      <c r="F2050" s="19"/>
      <c r="G2050" s="12"/>
    </row>
    <row r="2051" spans="6:7">
      <c r="F2051" s="19"/>
      <c r="G2051" s="12"/>
    </row>
    <row r="2052" spans="6:7">
      <c r="F2052" s="19"/>
      <c r="G2052" s="12"/>
    </row>
    <row r="2053" spans="6:7">
      <c r="F2053" s="19"/>
      <c r="G2053" s="12"/>
    </row>
    <row r="2054" spans="6:7">
      <c r="F2054" s="19"/>
      <c r="G2054" s="12"/>
    </row>
    <row r="2055" spans="6:7">
      <c r="F2055" s="19"/>
      <c r="G2055" s="12"/>
    </row>
    <row r="2056" spans="6:7">
      <c r="F2056" s="19"/>
      <c r="G2056" s="12"/>
    </row>
    <row r="2057" spans="6:7">
      <c r="F2057" s="19"/>
      <c r="G2057" s="12"/>
    </row>
    <row r="2058" spans="6:7">
      <c r="F2058" s="19"/>
      <c r="G2058" s="12"/>
    </row>
    <row r="2059" spans="6:7">
      <c r="F2059" s="19"/>
      <c r="G2059" s="12"/>
    </row>
    <row r="2060" spans="6:7">
      <c r="F2060" s="19"/>
      <c r="G2060" s="12"/>
    </row>
    <row r="2061" spans="6:7">
      <c r="F2061" s="19"/>
      <c r="G2061" s="12"/>
    </row>
    <row r="2062" spans="6:7">
      <c r="F2062" s="19"/>
      <c r="G2062" s="12"/>
    </row>
    <row r="2063" spans="6:7">
      <c r="F2063" s="19"/>
      <c r="G2063" s="12"/>
    </row>
    <row r="2064" spans="6:7">
      <c r="F2064" s="19"/>
      <c r="G2064" s="12"/>
    </row>
    <row r="2065" spans="6:7">
      <c r="F2065" s="19"/>
      <c r="G2065" s="12"/>
    </row>
    <row r="2066" spans="6:7">
      <c r="F2066" s="19"/>
      <c r="G2066" s="12"/>
    </row>
    <row r="2067" spans="6:7">
      <c r="F2067" s="19"/>
      <c r="G2067" s="12"/>
    </row>
    <row r="2068" spans="6:7">
      <c r="F2068" s="19"/>
      <c r="G2068" s="12"/>
    </row>
    <row r="2069" spans="6:7">
      <c r="F2069" s="19"/>
      <c r="G2069" s="12"/>
    </row>
    <row r="2070" spans="6:7">
      <c r="F2070" s="19"/>
      <c r="G2070" s="12"/>
    </row>
    <row r="2071" spans="6:7">
      <c r="F2071" s="19"/>
      <c r="G2071" s="12"/>
    </row>
    <row r="2072" spans="6:7">
      <c r="F2072" s="19"/>
      <c r="G2072" s="12"/>
    </row>
    <row r="2073" spans="6:7">
      <c r="F2073" s="19"/>
      <c r="G2073" s="12"/>
    </row>
    <row r="2074" spans="6:7">
      <c r="F2074" s="19"/>
      <c r="G2074" s="12"/>
    </row>
    <row r="2075" spans="6:7">
      <c r="F2075" s="19"/>
      <c r="G2075" s="12"/>
    </row>
    <row r="2076" spans="6:7">
      <c r="F2076" s="19"/>
      <c r="G2076" s="12"/>
    </row>
    <row r="2077" spans="6:7">
      <c r="F2077" s="19"/>
      <c r="G2077" s="12"/>
    </row>
    <row r="2078" spans="6:7">
      <c r="F2078" s="19"/>
      <c r="G2078" s="12"/>
    </row>
    <row r="2079" spans="6:7">
      <c r="F2079" s="19"/>
      <c r="G2079" s="12"/>
    </row>
    <row r="2080" spans="6:7">
      <c r="F2080" s="19"/>
      <c r="G2080" s="12"/>
    </row>
    <row r="2081" spans="6:7">
      <c r="F2081" s="19"/>
      <c r="G2081" s="12"/>
    </row>
    <row r="2082" spans="6:7">
      <c r="F2082" s="19"/>
      <c r="G2082" s="12"/>
    </row>
    <row r="2083" spans="6:7">
      <c r="F2083" s="19"/>
      <c r="G2083" s="12"/>
    </row>
    <row r="2084" spans="6:7">
      <c r="F2084" s="19"/>
      <c r="G2084" s="12"/>
    </row>
    <row r="2085" spans="6:7">
      <c r="F2085" s="19"/>
      <c r="G2085" s="12"/>
    </row>
    <row r="2086" spans="6:7">
      <c r="F2086" s="19"/>
      <c r="G2086" s="12"/>
    </row>
    <row r="2087" spans="6:7">
      <c r="F2087" s="19"/>
      <c r="G2087" s="12"/>
    </row>
    <row r="2088" spans="6:7">
      <c r="F2088" s="19"/>
      <c r="G2088" s="12"/>
    </row>
    <row r="2089" spans="6:7">
      <c r="F2089" s="19"/>
      <c r="G2089" s="12"/>
    </row>
    <row r="2090" spans="6:7">
      <c r="F2090" s="19"/>
      <c r="G2090" s="12"/>
    </row>
    <row r="2091" spans="6:7">
      <c r="F2091" s="19"/>
      <c r="G2091" s="12"/>
    </row>
    <row r="2092" spans="6:7">
      <c r="F2092" s="19"/>
      <c r="G2092" s="12"/>
    </row>
    <row r="2093" spans="6:7">
      <c r="F2093" s="19"/>
      <c r="G2093" s="12"/>
    </row>
    <row r="2094" spans="6:7">
      <c r="F2094" s="19"/>
      <c r="G2094" s="12"/>
    </row>
    <row r="2095" spans="6:7">
      <c r="F2095" s="19"/>
      <c r="G2095" s="12"/>
    </row>
    <row r="2096" spans="6:7">
      <c r="F2096" s="19"/>
      <c r="G2096" s="12"/>
    </row>
    <row r="2097" spans="6:7">
      <c r="F2097" s="19"/>
      <c r="G2097" s="12"/>
    </row>
    <row r="2098" spans="6:7">
      <c r="F2098" s="19"/>
      <c r="G2098" s="12"/>
    </row>
    <row r="2099" spans="6:7">
      <c r="F2099" s="19"/>
      <c r="G2099" s="12"/>
    </row>
    <row r="2100" spans="6:7">
      <c r="F2100" s="19"/>
      <c r="G2100" s="12"/>
    </row>
    <row r="2101" spans="6:7">
      <c r="F2101" s="19"/>
      <c r="G2101" s="12"/>
    </row>
    <row r="2102" spans="6:7">
      <c r="F2102" s="19"/>
      <c r="G2102" s="12"/>
    </row>
    <row r="2103" spans="6:7">
      <c r="F2103" s="19"/>
      <c r="G2103" s="12"/>
    </row>
    <row r="2104" spans="6:7">
      <c r="F2104" s="19"/>
      <c r="G2104" s="12"/>
    </row>
    <row r="2105" spans="6:7">
      <c r="F2105" s="19"/>
      <c r="G2105" s="12"/>
    </row>
    <row r="2106" spans="6:7">
      <c r="F2106" s="19"/>
      <c r="G2106" s="12"/>
    </row>
    <row r="2107" spans="6:7">
      <c r="F2107" s="19"/>
      <c r="G2107" s="12"/>
    </row>
    <row r="2108" spans="6:7">
      <c r="F2108" s="19"/>
      <c r="G2108" s="12"/>
    </row>
    <row r="2109" spans="6:7">
      <c r="F2109" s="19"/>
      <c r="G2109" s="12"/>
    </row>
    <row r="2110" spans="6:7">
      <c r="F2110" s="19"/>
      <c r="G2110" s="12"/>
    </row>
    <row r="2111" spans="6:7">
      <c r="F2111" s="19"/>
      <c r="G2111" s="12"/>
    </row>
    <row r="2112" spans="6:7">
      <c r="F2112" s="19"/>
      <c r="G2112" s="12"/>
    </row>
    <row r="2113" spans="6:7">
      <c r="F2113" s="19"/>
      <c r="G2113" s="12"/>
    </row>
    <row r="2114" spans="6:7">
      <c r="F2114" s="19"/>
      <c r="G2114" s="12"/>
    </row>
    <row r="2115" spans="6:7">
      <c r="F2115" s="19"/>
      <c r="G2115" s="12"/>
    </row>
    <row r="2116" spans="6:7">
      <c r="F2116" s="19"/>
      <c r="G2116" s="12"/>
    </row>
    <row r="2117" spans="6:7">
      <c r="F2117" s="19"/>
      <c r="G2117" s="12"/>
    </row>
    <row r="2118" spans="6:7">
      <c r="F2118" s="19"/>
      <c r="G2118" s="12"/>
    </row>
    <row r="2119" spans="6:7">
      <c r="F2119" s="19"/>
      <c r="G2119" s="12"/>
    </row>
    <row r="2120" spans="6:7">
      <c r="F2120" s="19"/>
      <c r="G2120" s="12"/>
    </row>
    <row r="2121" spans="6:7">
      <c r="F2121" s="19"/>
      <c r="G2121" s="12"/>
    </row>
    <row r="2122" spans="6:7">
      <c r="F2122" s="19"/>
      <c r="G2122" s="12"/>
    </row>
    <row r="2123" spans="6:7">
      <c r="F2123" s="19"/>
      <c r="G2123" s="12"/>
    </row>
    <row r="2124" spans="6:7">
      <c r="F2124" s="19"/>
      <c r="G2124" s="12"/>
    </row>
    <row r="2125" spans="6:7">
      <c r="F2125" s="19"/>
      <c r="G2125" s="12"/>
    </row>
    <row r="2126" spans="6:7">
      <c r="F2126" s="19"/>
      <c r="G2126" s="12"/>
    </row>
    <row r="2127" spans="6:7">
      <c r="F2127" s="19"/>
      <c r="G2127" s="12"/>
    </row>
    <row r="2128" spans="6:7">
      <c r="F2128" s="19"/>
      <c r="G2128" s="12"/>
    </row>
    <row r="2129" spans="6:7">
      <c r="F2129" s="19"/>
      <c r="G2129" s="12"/>
    </row>
    <row r="2130" spans="6:7">
      <c r="F2130" s="19"/>
      <c r="G2130" s="12"/>
    </row>
    <row r="2131" spans="6:7">
      <c r="F2131" s="19"/>
      <c r="G2131" s="12"/>
    </row>
    <row r="2132" spans="6:7">
      <c r="F2132" s="19"/>
      <c r="G2132" s="12"/>
    </row>
    <row r="2133" spans="6:7">
      <c r="F2133" s="19"/>
      <c r="G2133" s="12"/>
    </row>
    <row r="2134" spans="6:7">
      <c r="F2134" s="19"/>
      <c r="G2134" s="12"/>
    </row>
    <row r="2135" spans="6:7">
      <c r="F2135" s="19"/>
      <c r="G2135" s="12"/>
    </row>
    <row r="2136" spans="6:7">
      <c r="F2136" s="19"/>
      <c r="G2136" s="12"/>
    </row>
    <row r="2137" spans="6:7">
      <c r="F2137" s="19"/>
      <c r="G2137" s="12"/>
    </row>
    <row r="2138" spans="6:7">
      <c r="F2138" s="19"/>
      <c r="G2138" s="12"/>
    </row>
    <row r="2139" spans="6:7">
      <c r="F2139" s="19"/>
      <c r="G2139" s="12"/>
    </row>
    <row r="2140" spans="6:7">
      <c r="F2140" s="19"/>
      <c r="G2140" s="12"/>
    </row>
    <row r="2141" spans="6:7">
      <c r="F2141" s="19"/>
      <c r="G2141" s="12"/>
    </row>
    <row r="2142" spans="6:7">
      <c r="F2142" s="19"/>
      <c r="G2142" s="12"/>
    </row>
    <row r="2143" spans="6:7">
      <c r="F2143" s="19"/>
      <c r="G2143" s="12"/>
    </row>
    <row r="2144" spans="6:7">
      <c r="F2144" s="19"/>
      <c r="G2144" s="12"/>
    </row>
    <row r="2145" spans="6:7">
      <c r="F2145" s="19"/>
      <c r="G2145" s="12"/>
    </row>
    <row r="2146" spans="6:7">
      <c r="F2146" s="19"/>
      <c r="G2146" s="12"/>
    </row>
    <row r="2147" spans="6:7">
      <c r="F2147" s="19"/>
      <c r="G2147" s="12"/>
    </row>
    <row r="2148" spans="6:7">
      <c r="F2148" s="19"/>
      <c r="G2148" s="12"/>
    </row>
    <row r="2149" spans="6:7">
      <c r="F2149" s="19"/>
      <c r="G2149" s="12"/>
    </row>
    <row r="2150" spans="6:7">
      <c r="F2150" s="19"/>
      <c r="G2150" s="12"/>
    </row>
    <row r="2151" spans="6:7">
      <c r="F2151" s="19"/>
      <c r="G2151" s="12"/>
    </row>
    <row r="2152" spans="6:7">
      <c r="F2152" s="19"/>
      <c r="G2152" s="12"/>
    </row>
    <row r="2153" spans="6:7">
      <c r="F2153" s="19"/>
      <c r="G2153" s="12"/>
    </row>
    <row r="2154" spans="6:7">
      <c r="F2154" s="19"/>
      <c r="G2154" s="12"/>
    </row>
    <row r="2155" spans="6:7">
      <c r="F2155" s="19"/>
      <c r="G2155" s="12"/>
    </row>
    <row r="2156" spans="6:7">
      <c r="F2156" s="19"/>
      <c r="G2156" s="12"/>
    </row>
    <row r="2157" spans="6:7">
      <c r="F2157" s="19"/>
      <c r="G2157" s="12"/>
    </row>
    <row r="2158" spans="6:7">
      <c r="F2158" s="19"/>
      <c r="G2158" s="12"/>
    </row>
    <row r="2159" spans="6:7">
      <c r="F2159" s="19"/>
      <c r="G2159" s="12"/>
    </row>
    <row r="2160" spans="6:7">
      <c r="F2160" s="19"/>
      <c r="G2160" s="12"/>
    </row>
    <row r="2161" spans="6:7">
      <c r="F2161" s="19"/>
      <c r="G2161" s="12"/>
    </row>
    <row r="2162" spans="6:7">
      <c r="F2162" s="19"/>
      <c r="G2162" s="12"/>
    </row>
    <row r="2163" spans="6:7">
      <c r="F2163" s="19"/>
      <c r="G2163" s="12"/>
    </row>
    <row r="2164" spans="6:7">
      <c r="F2164" s="19"/>
      <c r="G2164" s="12"/>
    </row>
    <row r="2165" spans="6:7">
      <c r="F2165" s="19"/>
      <c r="G2165" s="12"/>
    </row>
    <row r="2166" spans="6:7">
      <c r="F2166" s="19"/>
      <c r="G2166" s="12"/>
    </row>
    <row r="2167" spans="6:7">
      <c r="F2167" s="19"/>
      <c r="G2167" s="12"/>
    </row>
    <row r="2168" spans="6:7">
      <c r="F2168" s="19"/>
      <c r="G2168" s="12"/>
    </row>
    <row r="2169" spans="6:7">
      <c r="F2169" s="19"/>
      <c r="G2169" s="12"/>
    </row>
    <row r="2170" spans="6:7">
      <c r="F2170" s="19"/>
      <c r="G2170" s="12"/>
    </row>
    <row r="2171" spans="6:7">
      <c r="F2171" s="19"/>
      <c r="G2171" s="12"/>
    </row>
    <row r="2172" spans="6:7">
      <c r="F2172" s="19"/>
      <c r="G2172" s="12"/>
    </row>
    <row r="2173" spans="6:7">
      <c r="F2173" s="19"/>
      <c r="G2173" s="12"/>
    </row>
    <row r="2174" spans="6:7">
      <c r="F2174" s="19"/>
      <c r="G2174" s="12"/>
    </row>
    <row r="2175" spans="6:7">
      <c r="F2175" s="19"/>
      <c r="G2175" s="12"/>
    </row>
    <row r="2176" spans="6:7">
      <c r="F2176" s="19"/>
      <c r="G2176" s="12"/>
    </row>
    <row r="2177" spans="1:7">
      <c r="F2177" s="19"/>
      <c r="G2177" s="12"/>
    </row>
    <row r="2178" spans="1:7">
      <c r="F2178" s="19"/>
      <c r="G2178" s="12"/>
    </row>
    <row r="2179" spans="1:7">
      <c r="F2179" s="19"/>
      <c r="G2179" s="12"/>
    </row>
    <row r="2180" spans="1:7">
      <c r="F2180" s="19"/>
      <c r="G2180" s="12"/>
    </row>
    <row r="2181" spans="1:7">
      <c r="F2181" s="19"/>
      <c r="G2181" s="12"/>
    </row>
    <row r="2182" spans="1:7">
      <c r="F2182" s="19"/>
      <c r="G2182" s="12"/>
    </row>
    <row r="2183" spans="1:7">
      <c r="A2183" s="17"/>
      <c r="B2183" s="17"/>
      <c r="C2183" s="17"/>
      <c r="D2183" s="17"/>
      <c r="E2183" s="17"/>
      <c r="F2183" s="10"/>
      <c r="G2183" s="11"/>
    </row>
    <row r="2184" spans="1:7">
      <c r="F2184" s="19"/>
      <c r="G2184" s="12"/>
    </row>
    <row r="2185" spans="1:7">
      <c r="F2185" s="19"/>
      <c r="G2185" s="12"/>
    </row>
    <row r="2186" spans="1:7">
      <c r="F2186" s="19"/>
      <c r="G2186" s="12"/>
    </row>
    <row r="2187" spans="1:7">
      <c r="F2187" s="19"/>
      <c r="G2187" s="12"/>
    </row>
    <row r="2188" spans="1:7">
      <c r="F2188" s="19"/>
      <c r="G2188" s="12"/>
    </row>
    <row r="2189" spans="1:7">
      <c r="F2189" s="19"/>
      <c r="G2189" s="12"/>
    </row>
    <row r="2190" spans="1:7">
      <c r="F2190" s="19"/>
      <c r="G2190" s="12"/>
    </row>
    <row r="2191" spans="1:7">
      <c r="F2191" s="19"/>
      <c r="G2191" s="12"/>
    </row>
    <row r="2192" spans="1:7">
      <c r="F2192" s="19"/>
      <c r="G2192" s="12"/>
    </row>
    <row r="2193" spans="6:7">
      <c r="F2193" s="19"/>
      <c r="G2193" s="12"/>
    </row>
    <row r="2194" spans="6:7">
      <c r="F2194" s="19"/>
      <c r="G2194" s="12"/>
    </row>
    <row r="2195" spans="6:7">
      <c r="F2195" s="19"/>
      <c r="G2195" s="12"/>
    </row>
    <row r="2196" spans="6:7">
      <c r="F2196" s="19"/>
      <c r="G2196" s="12"/>
    </row>
    <row r="2197" spans="6:7">
      <c r="F2197" s="19"/>
      <c r="G2197" s="12"/>
    </row>
    <row r="2198" spans="6:7">
      <c r="F2198" s="19"/>
      <c r="G2198" s="12"/>
    </row>
    <row r="2199" spans="6:7">
      <c r="F2199" s="19"/>
      <c r="G2199" s="12"/>
    </row>
    <row r="2200" spans="6:7">
      <c r="F2200" s="19"/>
      <c r="G2200" s="12"/>
    </row>
    <row r="2201" spans="6:7">
      <c r="F2201" s="19"/>
      <c r="G2201" s="12"/>
    </row>
    <row r="2202" spans="6:7">
      <c r="F2202" s="19"/>
      <c r="G2202" s="12"/>
    </row>
    <row r="2203" spans="6:7">
      <c r="F2203" s="19"/>
      <c r="G2203" s="12"/>
    </row>
    <row r="2204" spans="6:7">
      <c r="F2204" s="19"/>
      <c r="G2204" s="12"/>
    </row>
    <row r="2205" spans="6:7">
      <c r="F2205" s="19"/>
      <c r="G2205" s="12"/>
    </row>
    <row r="2206" spans="6:7">
      <c r="F2206" s="19"/>
      <c r="G2206" s="12"/>
    </row>
    <row r="2207" spans="6:7">
      <c r="F2207" s="19"/>
      <c r="G2207" s="12"/>
    </row>
    <row r="2208" spans="6:7">
      <c r="F2208" s="19"/>
      <c r="G2208" s="12"/>
    </row>
    <row r="2209" spans="6:7">
      <c r="F2209" s="19"/>
      <c r="G2209" s="12"/>
    </row>
    <row r="2210" spans="6:7">
      <c r="F2210" s="19"/>
      <c r="G2210" s="12"/>
    </row>
    <row r="2211" spans="6:7">
      <c r="F2211" s="19"/>
      <c r="G2211" s="12"/>
    </row>
    <row r="2212" spans="6:7">
      <c r="F2212" s="19"/>
      <c r="G2212" s="12"/>
    </row>
    <row r="2213" spans="6:7">
      <c r="F2213" s="19"/>
      <c r="G2213" s="12"/>
    </row>
    <row r="2214" spans="6:7">
      <c r="F2214" s="19"/>
      <c r="G2214" s="12"/>
    </row>
    <row r="2215" spans="6:7">
      <c r="F2215" s="19"/>
      <c r="G2215" s="12"/>
    </row>
    <row r="2216" spans="6:7">
      <c r="F2216" s="19"/>
      <c r="G2216" s="12"/>
    </row>
    <row r="2217" spans="6:7">
      <c r="F2217" s="19"/>
      <c r="G2217" s="12"/>
    </row>
    <row r="2218" spans="6:7">
      <c r="F2218" s="19"/>
      <c r="G2218" s="12"/>
    </row>
    <row r="2219" spans="6:7">
      <c r="F2219" s="19"/>
      <c r="G2219" s="12"/>
    </row>
    <row r="2220" spans="6:7">
      <c r="F2220" s="19"/>
      <c r="G2220" s="12"/>
    </row>
    <row r="2221" spans="6:7">
      <c r="F2221" s="19"/>
      <c r="G2221" s="12"/>
    </row>
    <row r="2222" spans="6:7">
      <c r="F2222" s="19"/>
      <c r="G2222" s="12"/>
    </row>
    <row r="2223" spans="6:7">
      <c r="F2223" s="19"/>
      <c r="G2223" s="12"/>
    </row>
    <row r="2224" spans="6:7">
      <c r="F2224" s="19"/>
      <c r="G2224" s="12"/>
    </row>
    <row r="2225" spans="6:7">
      <c r="F2225" s="19"/>
      <c r="G2225" s="12"/>
    </row>
    <row r="2226" spans="6:7">
      <c r="F2226" s="19"/>
      <c r="G2226" s="12"/>
    </row>
    <row r="2227" spans="6:7">
      <c r="F2227" s="19"/>
      <c r="G2227" s="12"/>
    </row>
    <row r="2228" spans="6:7">
      <c r="F2228" s="19"/>
      <c r="G2228" s="12"/>
    </row>
    <row r="2229" spans="6:7">
      <c r="F2229" s="19"/>
      <c r="G2229" s="12"/>
    </row>
    <row r="2230" spans="6:7">
      <c r="F2230" s="19"/>
      <c r="G2230" s="12"/>
    </row>
    <row r="2231" spans="6:7">
      <c r="F2231" s="19"/>
      <c r="G2231" s="12"/>
    </row>
    <row r="2232" spans="6:7">
      <c r="F2232" s="19"/>
      <c r="G2232" s="12"/>
    </row>
    <row r="2233" spans="6:7">
      <c r="F2233" s="19"/>
      <c r="G2233" s="12"/>
    </row>
    <row r="2234" spans="6:7">
      <c r="F2234" s="19"/>
      <c r="G2234" s="12"/>
    </row>
    <row r="2235" spans="6:7">
      <c r="F2235" s="19"/>
      <c r="G2235" s="12"/>
    </row>
    <row r="2236" spans="6:7">
      <c r="F2236" s="19"/>
      <c r="G2236" s="12"/>
    </row>
    <row r="2237" spans="6:7">
      <c r="F2237" s="19"/>
      <c r="G2237" s="12"/>
    </row>
    <row r="2238" spans="6:7">
      <c r="F2238" s="19"/>
      <c r="G2238" s="12"/>
    </row>
    <row r="2239" spans="6:7">
      <c r="F2239" s="19"/>
      <c r="G2239" s="12"/>
    </row>
    <row r="2240" spans="6:7">
      <c r="F2240" s="19"/>
      <c r="G2240" s="12"/>
    </row>
    <row r="2241" spans="6:7">
      <c r="F2241" s="19"/>
      <c r="G2241" s="12"/>
    </row>
    <row r="2242" spans="6:7">
      <c r="F2242" s="19"/>
      <c r="G2242" s="12"/>
    </row>
    <row r="2243" spans="6:7">
      <c r="F2243" s="19"/>
      <c r="G2243" s="12"/>
    </row>
    <row r="2244" spans="6:7">
      <c r="F2244" s="19"/>
      <c r="G2244" s="12"/>
    </row>
    <row r="2245" spans="6:7">
      <c r="F2245" s="19"/>
      <c r="G2245" s="12"/>
    </row>
    <row r="2246" spans="6:7">
      <c r="F2246" s="19"/>
      <c r="G2246" s="12"/>
    </row>
    <row r="2247" spans="6:7">
      <c r="F2247" s="19"/>
      <c r="G2247" s="12"/>
    </row>
    <row r="2248" spans="6:7">
      <c r="F2248" s="19"/>
      <c r="G2248" s="12"/>
    </row>
    <row r="2249" spans="6:7">
      <c r="F2249" s="19"/>
      <c r="G2249" s="12"/>
    </row>
    <row r="2250" spans="6:7">
      <c r="F2250" s="19"/>
      <c r="G2250" s="12"/>
    </row>
    <row r="2251" spans="6:7">
      <c r="F2251" s="19"/>
      <c r="G2251" s="12"/>
    </row>
    <row r="2252" spans="6:7">
      <c r="F2252" s="19"/>
      <c r="G2252" s="12"/>
    </row>
    <row r="2253" spans="6:7">
      <c r="F2253" s="19"/>
      <c r="G2253" s="12"/>
    </row>
    <row r="2254" spans="6:7">
      <c r="F2254" s="19"/>
      <c r="G2254" s="12"/>
    </row>
    <row r="2255" spans="6:7">
      <c r="F2255" s="19"/>
      <c r="G2255" s="12"/>
    </row>
    <row r="2256" spans="6:7">
      <c r="F2256" s="19"/>
      <c r="G2256" s="12"/>
    </row>
    <row r="2257" spans="6:7">
      <c r="F2257" s="19"/>
      <c r="G2257" s="12"/>
    </row>
    <row r="2258" spans="6:7">
      <c r="F2258" s="19"/>
      <c r="G2258" s="12"/>
    </row>
    <row r="2259" spans="6:7">
      <c r="F2259" s="19"/>
      <c r="G2259" s="12"/>
    </row>
    <row r="2260" spans="6:7">
      <c r="F2260" s="19"/>
      <c r="G2260" s="12"/>
    </row>
    <row r="2261" spans="6:7">
      <c r="F2261" s="19"/>
      <c r="G2261" s="12"/>
    </row>
    <row r="2262" spans="6:7">
      <c r="F2262" s="19"/>
      <c r="G2262" s="12"/>
    </row>
    <row r="2263" spans="6:7">
      <c r="F2263" s="19"/>
      <c r="G2263" s="12"/>
    </row>
    <row r="2264" spans="6:7">
      <c r="F2264" s="19"/>
      <c r="G2264" s="12"/>
    </row>
    <row r="2265" spans="6:7">
      <c r="F2265" s="19"/>
      <c r="G2265" s="12"/>
    </row>
    <row r="2266" spans="6:7">
      <c r="F2266" s="19"/>
      <c r="G2266" s="12"/>
    </row>
    <row r="2267" spans="6:7">
      <c r="F2267" s="19"/>
      <c r="G2267" s="12"/>
    </row>
    <row r="2268" spans="6:7">
      <c r="F2268" s="19"/>
      <c r="G2268" s="12"/>
    </row>
    <row r="2269" spans="6:7">
      <c r="F2269" s="19"/>
      <c r="G2269" s="12"/>
    </row>
    <row r="2270" spans="6:7">
      <c r="F2270" s="19"/>
      <c r="G2270" s="12"/>
    </row>
    <row r="2271" spans="6:7">
      <c r="F2271" s="19"/>
      <c r="G2271" s="12"/>
    </row>
    <row r="2272" spans="6:7">
      <c r="F2272" s="19"/>
      <c r="G2272" s="12"/>
    </row>
    <row r="2273" spans="6:7">
      <c r="F2273" s="19"/>
      <c r="G2273" s="12"/>
    </row>
    <row r="2274" spans="6:7">
      <c r="F2274" s="19"/>
      <c r="G2274" s="12"/>
    </row>
    <row r="2275" spans="6:7">
      <c r="F2275" s="19"/>
      <c r="G2275" s="12"/>
    </row>
    <row r="2276" spans="6:7">
      <c r="F2276" s="19"/>
      <c r="G2276" s="12"/>
    </row>
    <row r="2277" spans="6:7">
      <c r="F2277" s="19"/>
      <c r="G2277" s="12"/>
    </row>
    <row r="2278" spans="6:7">
      <c r="F2278" s="19"/>
      <c r="G2278" s="12"/>
    </row>
    <row r="2279" spans="6:7">
      <c r="F2279" s="19"/>
      <c r="G2279" s="12"/>
    </row>
    <row r="2280" spans="6:7">
      <c r="F2280" s="19"/>
      <c r="G2280" s="12"/>
    </row>
    <row r="2281" spans="6:7">
      <c r="F2281" s="19"/>
      <c r="G2281" s="12"/>
    </row>
    <row r="2282" spans="6:7">
      <c r="F2282" s="19"/>
      <c r="G2282" s="12"/>
    </row>
    <row r="2283" spans="6:7">
      <c r="F2283" s="19"/>
      <c r="G2283" s="12"/>
    </row>
    <row r="2284" spans="6:7">
      <c r="F2284" s="19"/>
      <c r="G2284" s="12"/>
    </row>
    <row r="2285" spans="6:7">
      <c r="F2285" s="19"/>
      <c r="G2285" s="12"/>
    </row>
    <row r="2286" spans="6:7">
      <c r="F2286" s="19"/>
      <c r="G2286" s="12"/>
    </row>
    <row r="2287" spans="6:7">
      <c r="F2287" s="19"/>
      <c r="G2287" s="12"/>
    </row>
    <row r="2288" spans="6:7">
      <c r="F2288" s="19"/>
      <c r="G2288" s="12"/>
    </row>
    <row r="2289" spans="6:7">
      <c r="F2289" s="19"/>
      <c r="G2289" s="12"/>
    </row>
    <row r="2290" spans="6:7">
      <c r="F2290" s="19"/>
      <c r="G2290" s="12"/>
    </row>
    <row r="2291" spans="6:7">
      <c r="F2291" s="19"/>
      <c r="G2291" s="12"/>
    </row>
    <row r="2292" spans="6:7">
      <c r="F2292" s="19"/>
      <c r="G2292" s="12"/>
    </row>
    <row r="2293" spans="6:7">
      <c r="F2293" s="19"/>
      <c r="G2293" s="12"/>
    </row>
    <row r="2294" spans="6:7">
      <c r="F2294" s="19"/>
      <c r="G2294" s="12"/>
    </row>
    <row r="2295" spans="6:7">
      <c r="F2295" s="19"/>
      <c r="G2295" s="12"/>
    </row>
    <row r="2296" spans="6:7">
      <c r="F2296" s="19"/>
      <c r="G2296" s="12"/>
    </row>
    <row r="2297" spans="6:7">
      <c r="F2297" s="19"/>
      <c r="G2297" s="12"/>
    </row>
    <row r="2298" spans="6:7">
      <c r="F2298" s="19"/>
      <c r="G2298" s="12"/>
    </row>
    <row r="2299" spans="6:7">
      <c r="F2299" s="19"/>
      <c r="G2299" s="12"/>
    </row>
    <row r="2300" spans="6:7">
      <c r="F2300" s="19"/>
      <c r="G2300" s="12"/>
    </row>
    <row r="2301" spans="6:7">
      <c r="F2301" s="19"/>
      <c r="G2301" s="12"/>
    </row>
    <row r="2302" spans="6:7">
      <c r="F2302" s="19"/>
      <c r="G2302" s="12"/>
    </row>
    <row r="2303" spans="6:7">
      <c r="F2303" s="19"/>
      <c r="G2303" s="12"/>
    </row>
    <row r="2304" spans="6:7">
      <c r="F2304" s="19"/>
      <c r="G2304" s="12"/>
    </row>
    <row r="2305" spans="6:7">
      <c r="F2305" s="19"/>
      <c r="G2305" s="12"/>
    </row>
    <row r="2306" spans="6:7">
      <c r="F2306" s="19"/>
      <c r="G2306" s="12"/>
    </row>
    <row r="2307" spans="6:7">
      <c r="F2307" s="19"/>
      <c r="G2307" s="12"/>
    </row>
    <row r="2308" spans="6:7">
      <c r="F2308" s="19"/>
      <c r="G2308" s="12"/>
    </row>
    <row r="2309" spans="6:7">
      <c r="F2309" s="19"/>
      <c r="G2309" s="12"/>
    </row>
    <row r="2310" spans="6:7">
      <c r="F2310" s="19"/>
      <c r="G2310" s="12"/>
    </row>
    <row r="2311" spans="6:7">
      <c r="F2311" s="19"/>
      <c r="G2311" s="12"/>
    </row>
    <row r="2312" spans="6:7">
      <c r="F2312" s="19"/>
      <c r="G2312" s="12"/>
    </row>
    <row r="2313" spans="6:7">
      <c r="F2313" s="19"/>
      <c r="G2313" s="12"/>
    </row>
    <row r="2314" spans="6:7">
      <c r="F2314" s="19"/>
      <c r="G2314" s="12"/>
    </row>
    <row r="2315" spans="6:7">
      <c r="F2315" s="19"/>
      <c r="G2315" s="12"/>
    </row>
    <row r="2316" spans="6:7">
      <c r="F2316" s="19"/>
      <c r="G2316" s="12"/>
    </row>
    <row r="2317" spans="6:7">
      <c r="F2317" s="19"/>
      <c r="G2317" s="12"/>
    </row>
    <row r="2318" spans="6:7">
      <c r="F2318" s="19"/>
      <c r="G2318" s="12"/>
    </row>
    <row r="2319" spans="6:7">
      <c r="F2319" s="19"/>
      <c r="G2319" s="12"/>
    </row>
    <row r="2320" spans="6:7">
      <c r="F2320" s="19"/>
      <c r="G2320" s="12"/>
    </row>
    <row r="2321" spans="6:7">
      <c r="F2321" s="19"/>
      <c r="G2321" s="12"/>
    </row>
    <row r="2322" spans="6:7">
      <c r="F2322" s="19"/>
      <c r="G2322" s="12"/>
    </row>
    <row r="2323" spans="6:7">
      <c r="F2323" s="19"/>
      <c r="G2323" s="12"/>
    </row>
    <row r="2324" spans="6:7">
      <c r="F2324" s="19"/>
      <c r="G2324" s="12"/>
    </row>
    <row r="2325" spans="6:7">
      <c r="F2325" s="19"/>
      <c r="G2325" s="12"/>
    </row>
    <row r="2326" spans="6:7">
      <c r="F2326" s="19"/>
      <c r="G2326" s="12"/>
    </row>
    <row r="2327" spans="6:7">
      <c r="F2327" s="19"/>
      <c r="G2327" s="12"/>
    </row>
    <row r="2328" spans="6:7">
      <c r="F2328" s="19"/>
      <c r="G2328" s="12"/>
    </row>
    <row r="2329" spans="6:7">
      <c r="F2329" s="19"/>
      <c r="G2329" s="12"/>
    </row>
    <row r="2330" spans="6:7">
      <c r="F2330" s="19"/>
      <c r="G2330" s="12"/>
    </row>
    <row r="2331" spans="6:7">
      <c r="F2331" s="19"/>
      <c r="G2331" s="12"/>
    </row>
    <row r="2332" spans="6:7">
      <c r="F2332" s="19"/>
      <c r="G2332" s="12"/>
    </row>
    <row r="2333" spans="6:7">
      <c r="F2333" s="19"/>
      <c r="G2333" s="12"/>
    </row>
    <row r="2334" spans="6:7">
      <c r="F2334" s="19"/>
      <c r="G2334" s="12"/>
    </row>
    <row r="2335" spans="6:7">
      <c r="F2335" s="19"/>
      <c r="G2335" s="12"/>
    </row>
    <row r="2336" spans="6:7">
      <c r="F2336" s="19"/>
      <c r="G2336" s="12"/>
    </row>
    <row r="2337" spans="6:7">
      <c r="F2337" s="19"/>
      <c r="G2337" s="12"/>
    </row>
    <row r="2338" spans="6:7">
      <c r="F2338" s="19"/>
      <c r="G2338" s="12"/>
    </row>
    <row r="2339" spans="6:7">
      <c r="F2339" s="19"/>
      <c r="G2339" s="12"/>
    </row>
    <row r="2340" spans="6:7">
      <c r="F2340" s="19"/>
      <c r="G2340" s="12"/>
    </row>
    <row r="2341" spans="6:7">
      <c r="F2341" s="19"/>
      <c r="G2341" s="12"/>
    </row>
    <row r="2342" spans="6:7">
      <c r="F2342" s="19"/>
      <c r="G2342" s="12"/>
    </row>
    <row r="2343" spans="6:7">
      <c r="F2343" s="19"/>
      <c r="G2343" s="12"/>
    </row>
    <row r="2344" spans="6:7">
      <c r="F2344" s="19"/>
      <c r="G2344" s="12"/>
    </row>
    <row r="2345" spans="6:7">
      <c r="F2345" s="19"/>
      <c r="G2345" s="12"/>
    </row>
    <row r="2346" spans="6:7">
      <c r="F2346" s="19"/>
      <c r="G2346" s="12"/>
    </row>
    <row r="2347" spans="6:7">
      <c r="F2347" s="19"/>
      <c r="G2347" s="12"/>
    </row>
    <row r="2348" spans="6:7">
      <c r="F2348" s="19"/>
      <c r="G2348" s="12"/>
    </row>
    <row r="2349" spans="6:7">
      <c r="F2349" s="19"/>
      <c r="G2349" s="12"/>
    </row>
    <row r="2350" spans="6:7">
      <c r="F2350" s="19"/>
      <c r="G2350" s="12"/>
    </row>
    <row r="2351" spans="6:7">
      <c r="F2351" s="19"/>
      <c r="G2351" s="12"/>
    </row>
    <row r="2352" spans="6:7">
      <c r="F2352" s="19"/>
      <c r="G2352" s="12"/>
    </row>
    <row r="2353" spans="6:7">
      <c r="F2353" s="19"/>
      <c r="G2353" s="12"/>
    </row>
    <row r="2354" spans="6:7">
      <c r="F2354" s="19"/>
      <c r="G2354" s="12"/>
    </row>
    <row r="2355" spans="6:7">
      <c r="F2355" s="19"/>
      <c r="G2355" s="12"/>
    </row>
    <row r="2356" spans="6:7">
      <c r="F2356" s="19"/>
      <c r="G2356" s="12"/>
    </row>
    <row r="2357" spans="6:7">
      <c r="F2357" s="19"/>
      <c r="G2357" s="12"/>
    </row>
    <row r="2358" spans="6:7">
      <c r="F2358" s="19"/>
      <c r="G2358" s="12"/>
    </row>
    <row r="2359" spans="6:7">
      <c r="F2359" s="19"/>
      <c r="G2359" s="12"/>
    </row>
    <row r="2360" spans="6:7">
      <c r="F2360" s="19"/>
      <c r="G2360" s="12"/>
    </row>
    <row r="2361" spans="6:7">
      <c r="F2361" s="19"/>
      <c r="G2361" s="12"/>
    </row>
    <row r="2362" spans="6:7">
      <c r="F2362" s="19"/>
      <c r="G2362" s="12"/>
    </row>
    <row r="2363" spans="6:7">
      <c r="F2363" s="19"/>
      <c r="G2363" s="12"/>
    </row>
    <row r="2364" spans="6:7">
      <c r="F2364" s="19"/>
      <c r="G2364" s="12"/>
    </row>
    <row r="2365" spans="6:7">
      <c r="F2365" s="19"/>
      <c r="G2365" s="12"/>
    </row>
    <row r="2366" spans="6:7">
      <c r="F2366" s="19"/>
      <c r="G2366" s="12"/>
    </row>
    <row r="2367" spans="6:7">
      <c r="F2367" s="19"/>
      <c r="G2367" s="12"/>
    </row>
    <row r="2368" spans="6:7">
      <c r="F2368" s="19"/>
      <c r="G2368" s="12"/>
    </row>
    <row r="2369" spans="6:7">
      <c r="F2369" s="19"/>
      <c r="G2369" s="12"/>
    </row>
    <row r="2370" spans="6:7">
      <c r="F2370" s="19"/>
      <c r="G2370" s="12"/>
    </row>
    <row r="2371" spans="6:7">
      <c r="F2371" s="19"/>
      <c r="G2371" s="12"/>
    </row>
    <row r="2372" spans="6:7">
      <c r="F2372" s="19"/>
      <c r="G2372" s="12"/>
    </row>
    <row r="2373" spans="6:7">
      <c r="F2373" s="19"/>
      <c r="G2373" s="12"/>
    </row>
    <row r="2374" spans="6:7">
      <c r="F2374" s="19"/>
      <c r="G2374" s="12"/>
    </row>
    <row r="2375" spans="6:7">
      <c r="F2375" s="19"/>
      <c r="G2375" s="12"/>
    </row>
    <row r="2376" spans="6:7">
      <c r="F2376" s="19"/>
      <c r="G2376" s="12"/>
    </row>
    <row r="2377" spans="6:7">
      <c r="F2377" s="19"/>
      <c r="G2377" s="12"/>
    </row>
    <row r="2378" spans="6:7">
      <c r="F2378" s="19"/>
      <c r="G2378" s="12"/>
    </row>
    <row r="2379" spans="6:7">
      <c r="F2379" s="19"/>
      <c r="G2379" s="12"/>
    </row>
    <row r="2380" spans="6:7">
      <c r="F2380" s="19"/>
      <c r="G2380" s="12"/>
    </row>
    <row r="2381" spans="6:7">
      <c r="F2381" s="19"/>
      <c r="G2381" s="12"/>
    </row>
    <row r="2382" spans="6:7">
      <c r="F2382" s="19"/>
      <c r="G2382" s="12"/>
    </row>
    <row r="2383" spans="6:7">
      <c r="F2383" s="19"/>
      <c r="G2383" s="12"/>
    </row>
    <row r="2384" spans="6:7">
      <c r="F2384" s="19"/>
      <c r="G2384" s="12"/>
    </row>
    <row r="2385" spans="6:7">
      <c r="F2385" s="19"/>
      <c r="G2385" s="12"/>
    </row>
    <row r="2386" spans="6:7">
      <c r="F2386" s="19"/>
      <c r="G2386" s="12"/>
    </row>
    <row r="2387" spans="6:7">
      <c r="F2387" s="19"/>
      <c r="G2387" s="12"/>
    </row>
    <row r="2388" spans="6:7">
      <c r="F2388" s="19"/>
      <c r="G2388" s="12"/>
    </row>
    <row r="2389" spans="6:7">
      <c r="F2389" s="19"/>
      <c r="G2389" s="12"/>
    </row>
    <row r="2390" spans="6:7">
      <c r="F2390" s="19"/>
      <c r="G2390" s="12"/>
    </row>
    <row r="2391" spans="6:7">
      <c r="F2391" s="19"/>
      <c r="G2391" s="12"/>
    </row>
    <row r="2392" spans="6:7">
      <c r="F2392" s="19"/>
      <c r="G2392" s="12"/>
    </row>
    <row r="2393" spans="6:7">
      <c r="F2393" s="19"/>
      <c r="G2393" s="12"/>
    </row>
    <row r="2394" spans="6:7">
      <c r="F2394" s="19"/>
      <c r="G2394" s="12"/>
    </row>
    <row r="2395" spans="6:7">
      <c r="F2395" s="19"/>
      <c r="G2395" s="12"/>
    </row>
    <row r="2396" spans="6:7">
      <c r="F2396" s="19"/>
      <c r="G2396" s="12"/>
    </row>
    <row r="2397" spans="6:7">
      <c r="F2397" s="19"/>
      <c r="G2397" s="12"/>
    </row>
    <row r="2398" spans="6:7">
      <c r="F2398" s="19"/>
      <c r="G2398" s="12"/>
    </row>
    <row r="2399" spans="6:7">
      <c r="F2399" s="19"/>
      <c r="G2399" s="12"/>
    </row>
    <row r="2400" spans="6:7">
      <c r="F2400" s="19"/>
      <c r="G2400" s="12"/>
    </row>
    <row r="2401" spans="6:7">
      <c r="F2401" s="19"/>
      <c r="G2401" s="12"/>
    </row>
    <row r="2402" spans="6:7">
      <c r="F2402" s="19"/>
      <c r="G2402" s="12"/>
    </row>
    <row r="2403" spans="6:7">
      <c r="F2403" s="19"/>
      <c r="G2403" s="12"/>
    </row>
    <row r="2404" spans="6:7">
      <c r="F2404" s="19"/>
      <c r="G2404" s="12"/>
    </row>
    <row r="2405" spans="6:7">
      <c r="F2405" s="19"/>
      <c r="G2405" s="12"/>
    </row>
    <row r="2406" spans="6:7">
      <c r="F2406" s="19"/>
      <c r="G2406" s="12"/>
    </row>
    <row r="2407" spans="6:7">
      <c r="F2407" s="19"/>
      <c r="G2407" s="12"/>
    </row>
    <row r="2408" spans="6:7">
      <c r="F2408" s="19"/>
      <c r="G2408" s="12"/>
    </row>
    <row r="2409" spans="6:7">
      <c r="F2409" s="19"/>
      <c r="G2409" s="12"/>
    </row>
    <row r="2410" spans="6:7">
      <c r="F2410" s="19"/>
      <c r="G2410" s="12"/>
    </row>
    <row r="2411" spans="6:7">
      <c r="F2411" s="19"/>
      <c r="G2411" s="12"/>
    </row>
    <row r="2412" spans="6:7">
      <c r="F2412" s="19"/>
      <c r="G2412" s="12"/>
    </row>
    <row r="2413" spans="6:7">
      <c r="F2413" s="19"/>
      <c r="G2413" s="12"/>
    </row>
    <row r="2414" spans="6:7">
      <c r="F2414" s="19"/>
      <c r="G2414" s="12"/>
    </row>
    <row r="2415" spans="6:7">
      <c r="F2415" s="19"/>
      <c r="G2415" s="12"/>
    </row>
    <row r="2416" spans="6:7">
      <c r="F2416" s="19"/>
      <c r="G2416" s="12"/>
    </row>
    <row r="2417" spans="6:7">
      <c r="F2417" s="19"/>
      <c r="G2417" s="12"/>
    </row>
    <row r="2418" spans="6:7">
      <c r="F2418" s="19"/>
      <c r="G2418" s="12"/>
    </row>
    <row r="2419" spans="6:7">
      <c r="F2419" s="19"/>
      <c r="G2419" s="12"/>
    </row>
    <row r="2420" spans="6:7">
      <c r="F2420" s="19"/>
      <c r="G2420" s="12"/>
    </row>
    <row r="2421" spans="6:7">
      <c r="F2421" s="19"/>
      <c r="G2421" s="12"/>
    </row>
    <row r="2422" spans="6:7">
      <c r="F2422" s="19"/>
      <c r="G2422" s="12"/>
    </row>
    <row r="2423" spans="6:7">
      <c r="F2423" s="19"/>
      <c r="G2423" s="12"/>
    </row>
    <row r="2424" spans="6:7">
      <c r="F2424" s="19"/>
      <c r="G2424" s="12"/>
    </row>
    <row r="2425" spans="6:7">
      <c r="F2425" s="19"/>
      <c r="G2425" s="12"/>
    </row>
    <row r="2426" spans="6:7">
      <c r="F2426" s="19"/>
      <c r="G2426" s="12"/>
    </row>
    <row r="2427" spans="6:7">
      <c r="F2427" s="19"/>
      <c r="G2427" s="12"/>
    </row>
    <row r="2428" spans="6:7">
      <c r="F2428" s="19"/>
      <c r="G2428" s="12"/>
    </row>
    <row r="2429" spans="6:7">
      <c r="F2429" s="19"/>
      <c r="G2429" s="12"/>
    </row>
    <row r="2430" spans="6:7">
      <c r="F2430" s="19"/>
      <c r="G2430" s="12"/>
    </row>
    <row r="2431" spans="6:7">
      <c r="F2431" s="19"/>
      <c r="G2431" s="12"/>
    </row>
    <row r="2432" spans="6:7">
      <c r="F2432" s="19"/>
      <c r="G2432" s="12"/>
    </row>
    <row r="2433" spans="6:7">
      <c r="F2433" s="19"/>
      <c r="G2433" s="12"/>
    </row>
    <row r="2434" spans="6:7">
      <c r="F2434" s="19"/>
      <c r="G2434" s="12"/>
    </row>
    <row r="2435" spans="6:7">
      <c r="F2435" s="19"/>
      <c r="G2435" s="12"/>
    </row>
    <row r="2436" spans="6:7">
      <c r="F2436" s="19"/>
      <c r="G2436" s="12"/>
    </row>
    <row r="2437" spans="6:7">
      <c r="F2437" s="19"/>
      <c r="G2437" s="12"/>
    </row>
    <row r="2438" spans="6:7">
      <c r="F2438" s="19"/>
      <c r="G2438" s="12"/>
    </row>
    <row r="2439" spans="6:7">
      <c r="F2439" s="19"/>
      <c r="G2439" s="12"/>
    </row>
    <row r="2440" spans="6:7">
      <c r="F2440" s="19"/>
      <c r="G2440" s="12"/>
    </row>
    <row r="2441" spans="6:7">
      <c r="F2441" s="19"/>
      <c r="G2441" s="12"/>
    </row>
    <row r="2442" spans="6:7">
      <c r="F2442" s="19"/>
      <c r="G2442" s="12"/>
    </row>
    <row r="2443" spans="6:7">
      <c r="F2443" s="19"/>
      <c r="G2443" s="12"/>
    </row>
    <row r="2444" spans="6:7">
      <c r="F2444" s="19"/>
      <c r="G2444" s="12"/>
    </row>
    <row r="2445" spans="6:7">
      <c r="F2445" s="19"/>
      <c r="G2445" s="12"/>
    </row>
    <row r="2446" spans="6:7">
      <c r="F2446" s="19"/>
      <c r="G2446" s="12"/>
    </row>
    <row r="2447" spans="6:7">
      <c r="F2447" s="19"/>
      <c r="G2447" s="12"/>
    </row>
    <row r="2448" spans="6:7">
      <c r="F2448" s="19"/>
      <c r="G2448" s="12"/>
    </row>
    <row r="2449" spans="6:7">
      <c r="F2449" s="19"/>
      <c r="G2449" s="12"/>
    </row>
    <row r="2450" spans="6:7">
      <c r="F2450" s="19"/>
      <c r="G2450" s="12"/>
    </row>
    <row r="2451" spans="6:7">
      <c r="F2451" s="19"/>
      <c r="G2451" s="12"/>
    </row>
    <row r="2452" spans="6:7">
      <c r="F2452" s="19"/>
      <c r="G2452" s="12"/>
    </row>
    <row r="2453" spans="6:7">
      <c r="F2453" s="19"/>
      <c r="G2453" s="12"/>
    </row>
    <row r="2454" spans="6:7">
      <c r="F2454" s="19"/>
      <c r="G2454" s="12"/>
    </row>
    <row r="2455" spans="6:7">
      <c r="F2455" s="19"/>
      <c r="G2455" s="12"/>
    </row>
    <row r="2456" spans="6:7">
      <c r="F2456" s="19"/>
      <c r="G2456" s="12"/>
    </row>
    <row r="2457" spans="6:7">
      <c r="F2457" s="19"/>
      <c r="G2457" s="12"/>
    </row>
    <row r="2458" spans="6:7">
      <c r="F2458" s="19"/>
      <c r="G2458" s="12"/>
    </row>
    <row r="2459" spans="6:7">
      <c r="F2459" s="19"/>
      <c r="G2459" s="12"/>
    </row>
    <row r="2460" spans="6:7">
      <c r="F2460" s="19"/>
      <c r="G2460" s="12"/>
    </row>
    <row r="2461" spans="6:7">
      <c r="F2461" s="19"/>
      <c r="G2461" s="12"/>
    </row>
    <row r="2462" spans="6:7">
      <c r="F2462" s="19"/>
      <c r="G2462" s="12"/>
    </row>
    <row r="2463" spans="6:7">
      <c r="F2463" s="19"/>
      <c r="G2463" s="12"/>
    </row>
    <row r="2464" spans="6:7">
      <c r="F2464" s="19"/>
      <c r="G2464" s="12"/>
    </row>
    <row r="2465" spans="6:7">
      <c r="F2465" s="19"/>
      <c r="G2465" s="12"/>
    </row>
    <row r="2466" spans="6:7">
      <c r="F2466" s="19"/>
      <c r="G2466" s="12"/>
    </row>
    <row r="2467" spans="6:7">
      <c r="F2467" s="19"/>
      <c r="G2467" s="12"/>
    </row>
    <row r="2468" spans="6:7">
      <c r="F2468" s="19"/>
      <c r="G2468" s="12"/>
    </row>
    <row r="2469" spans="6:7">
      <c r="F2469" s="19"/>
      <c r="G2469" s="12"/>
    </row>
    <row r="2470" spans="6:7">
      <c r="F2470" s="19"/>
      <c r="G2470" s="12"/>
    </row>
    <row r="2471" spans="6:7">
      <c r="F2471" s="19"/>
      <c r="G2471" s="12"/>
    </row>
    <row r="2472" spans="6:7">
      <c r="F2472" s="19"/>
      <c r="G2472" s="12"/>
    </row>
    <row r="2473" spans="6:7">
      <c r="F2473" s="19"/>
      <c r="G2473" s="12"/>
    </row>
    <row r="2474" spans="6:7">
      <c r="F2474" s="19"/>
      <c r="G2474" s="12"/>
    </row>
    <row r="2475" spans="6:7">
      <c r="F2475" s="19"/>
      <c r="G2475" s="12"/>
    </row>
    <row r="2476" spans="6:7">
      <c r="F2476" s="19"/>
      <c r="G2476" s="12"/>
    </row>
    <row r="2477" spans="6:7">
      <c r="F2477" s="19"/>
      <c r="G2477" s="12"/>
    </row>
    <row r="2478" spans="6:7">
      <c r="F2478" s="19"/>
      <c r="G2478" s="12"/>
    </row>
    <row r="2479" spans="6:7">
      <c r="F2479" s="19"/>
      <c r="G2479" s="12"/>
    </row>
    <row r="2480" spans="6:7">
      <c r="F2480" s="19"/>
      <c r="G2480" s="12"/>
    </row>
    <row r="2481" spans="6:7">
      <c r="F2481" s="19"/>
      <c r="G2481" s="12"/>
    </row>
    <row r="2482" spans="6:7">
      <c r="F2482" s="19"/>
      <c r="G2482" s="12"/>
    </row>
    <row r="2483" spans="6:7">
      <c r="F2483" s="19"/>
      <c r="G2483" s="12"/>
    </row>
    <row r="2484" spans="6:7">
      <c r="F2484" s="19"/>
      <c r="G2484" s="12"/>
    </row>
    <row r="2485" spans="6:7">
      <c r="F2485" s="19"/>
      <c r="G2485" s="12"/>
    </row>
    <row r="2486" spans="6:7">
      <c r="F2486" s="19"/>
      <c r="G2486" s="12"/>
    </row>
    <row r="2487" spans="6:7">
      <c r="F2487" s="19"/>
      <c r="G2487" s="12"/>
    </row>
    <row r="2488" spans="6:7">
      <c r="F2488" s="19"/>
      <c r="G2488" s="12"/>
    </row>
    <row r="2489" spans="6:7">
      <c r="F2489" s="19"/>
      <c r="G2489" s="12"/>
    </row>
    <row r="2490" spans="6:7">
      <c r="F2490" s="19"/>
      <c r="G2490" s="12"/>
    </row>
    <row r="2491" spans="6:7">
      <c r="F2491" s="19"/>
      <c r="G2491" s="12"/>
    </row>
    <row r="2492" spans="6:7">
      <c r="F2492" s="19"/>
      <c r="G2492" s="12"/>
    </row>
    <row r="2493" spans="6:7">
      <c r="F2493" s="19"/>
      <c r="G2493" s="12"/>
    </row>
    <row r="2494" spans="6:7">
      <c r="F2494" s="19"/>
      <c r="G2494" s="12"/>
    </row>
    <row r="2495" spans="6:7">
      <c r="F2495" s="19"/>
      <c r="G2495" s="12"/>
    </row>
    <row r="2496" spans="6:7">
      <c r="F2496" s="19"/>
      <c r="G2496" s="12"/>
    </row>
    <row r="2497" spans="1:7">
      <c r="F2497" s="19"/>
      <c r="G2497" s="12"/>
    </row>
    <row r="2498" spans="1:7">
      <c r="A2498" s="17"/>
      <c r="B2498" s="17"/>
      <c r="C2498" s="17"/>
      <c r="D2498" s="17"/>
      <c r="E2498" s="17"/>
      <c r="F2498" s="10"/>
      <c r="G2498" s="11"/>
    </row>
    <row r="2499" spans="1:7">
      <c r="F2499" s="19"/>
      <c r="G2499" s="12"/>
    </row>
    <row r="2500" spans="1:7">
      <c r="F2500" s="19"/>
      <c r="G2500" s="12"/>
    </row>
    <row r="2501" spans="1:7">
      <c r="F2501" s="19"/>
      <c r="G2501" s="12"/>
    </row>
    <row r="2502" spans="1:7">
      <c r="F2502" s="19"/>
      <c r="G2502" s="12"/>
    </row>
    <row r="2503" spans="1:7">
      <c r="F2503" s="19"/>
      <c r="G2503" s="12"/>
    </row>
    <row r="2504" spans="1:7">
      <c r="F2504" s="19"/>
      <c r="G2504" s="12"/>
    </row>
    <row r="2505" spans="1:7">
      <c r="F2505" s="19"/>
      <c r="G2505" s="12"/>
    </row>
    <row r="2506" spans="1:7">
      <c r="F2506" s="19"/>
      <c r="G2506" s="12"/>
    </row>
    <row r="2507" spans="1:7">
      <c r="F2507" s="19"/>
      <c r="G2507" s="12"/>
    </row>
    <row r="2508" spans="1:7">
      <c r="F2508" s="19"/>
      <c r="G2508" s="12"/>
    </row>
    <row r="2509" spans="1:7">
      <c r="F2509" s="19"/>
      <c r="G2509" s="12"/>
    </row>
    <row r="2510" spans="1:7">
      <c r="F2510" s="19"/>
      <c r="G2510" s="12"/>
    </row>
    <row r="2511" spans="1:7">
      <c r="F2511" s="19"/>
      <c r="G2511" s="12"/>
    </row>
    <row r="2512" spans="1:7">
      <c r="F2512" s="19"/>
      <c r="G2512" s="12"/>
    </row>
    <row r="2513" spans="1:7">
      <c r="F2513" s="19"/>
      <c r="G2513" s="12"/>
    </row>
    <row r="2514" spans="1:7">
      <c r="F2514" s="19"/>
      <c r="G2514" s="12"/>
    </row>
    <row r="2515" spans="1:7">
      <c r="A2515" s="17"/>
      <c r="B2515" s="17"/>
      <c r="C2515" s="17"/>
      <c r="D2515" s="17"/>
      <c r="E2515" s="17"/>
      <c r="F2515" s="10"/>
      <c r="G2515" s="11"/>
    </row>
    <row r="2516" spans="1:7">
      <c r="F2516" s="19"/>
      <c r="G2516" s="12"/>
    </row>
    <row r="2517" spans="1:7">
      <c r="F2517" s="19"/>
      <c r="G2517" s="12"/>
    </row>
    <row r="2518" spans="1:7">
      <c r="F2518" s="19"/>
      <c r="G2518" s="12"/>
    </row>
    <row r="2519" spans="1:7">
      <c r="F2519" s="19"/>
      <c r="G2519" s="12"/>
    </row>
    <row r="2520" spans="1:7">
      <c r="F2520" s="19"/>
      <c r="G2520" s="12"/>
    </row>
    <row r="2521" spans="1:7">
      <c r="F2521" s="19"/>
      <c r="G2521" s="12"/>
    </row>
    <row r="2522" spans="1:7">
      <c r="F2522" s="19"/>
      <c r="G2522" s="12"/>
    </row>
    <row r="2523" spans="1:7">
      <c r="F2523" s="19"/>
      <c r="G2523" s="12"/>
    </row>
    <row r="2524" spans="1:7">
      <c r="F2524" s="19"/>
      <c r="G2524" s="12"/>
    </row>
    <row r="2525" spans="1:7">
      <c r="F2525" s="19"/>
      <c r="G2525" s="12"/>
    </row>
    <row r="2526" spans="1:7">
      <c r="F2526" s="19"/>
      <c r="G2526" s="12"/>
    </row>
    <row r="2527" spans="1:7">
      <c r="F2527" s="19"/>
      <c r="G2527" s="12"/>
    </row>
    <row r="2531" spans="1:6" ht="12">
      <c r="A2531" s="415"/>
      <c r="B2531" s="416"/>
      <c r="C2531" s="416"/>
      <c r="D2531" s="416"/>
      <c r="E2531" s="416"/>
      <c r="F2531" s="417"/>
    </row>
  </sheetData>
  <printOptions horizontalCentered="1"/>
  <pageMargins left="0.19685039370078741" right="0.19685039370078741" top="0.78740157480314965" bottom="0.35433070866141736" header="0.39370078740157483" footer="0.19685039370078741"/>
  <pageSetup paperSize="9" scale="74" firstPageNumber="14" fitToHeight="0" orientation="landscape" useFirstPageNumber="1" r:id="rId1"/>
  <headerFooter alignWithMargins="0">
    <oddFooter>&amp;R&amp;8&amp;P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4"/>
  <sheetViews>
    <sheetView workbookViewId="0">
      <selection activeCell="D44" sqref="D44"/>
    </sheetView>
  </sheetViews>
  <sheetFormatPr defaultRowHeight="12.75"/>
  <cols>
    <col min="1" max="1" width="19.7109375" customWidth="1"/>
    <col min="2" max="2" width="22" bestFit="1" customWidth="1"/>
    <col min="3" max="3" width="12" customWidth="1"/>
    <col min="4" max="4" width="12" bestFit="1" customWidth="1"/>
  </cols>
  <sheetData>
    <row r="1" spans="1:3">
      <c r="A1" s="428" t="s">
        <v>1790</v>
      </c>
      <c r="B1" t="s">
        <v>1793</v>
      </c>
    </row>
    <row r="3" spans="1:3">
      <c r="A3" s="428" t="s">
        <v>1792</v>
      </c>
      <c r="B3" s="428" t="s">
        <v>1794</v>
      </c>
    </row>
    <row r="4" spans="1:3">
      <c r="A4" s="428" t="s">
        <v>1696</v>
      </c>
      <c r="B4" t="s">
        <v>1711</v>
      </c>
      <c r="C4" t="s">
        <v>1697</v>
      </c>
    </row>
    <row r="5" spans="1:3">
      <c r="A5" s="429" t="s">
        <v>1872</v>
      </c>
      <c r="B5" s="430">
        <v>11519271.564300001</v>
      </c>
      <c r="C5" s="430">
        <v>11519271.564300001</v>
      </c>
    </row>
    <row r="6" spans="1:3">
      <c r="A6" s="429" t="s">
        <v>1866</v>
      </c>
      <c r="B6" s="430">
        <v>136751127.69564</v>
      </c>
      <c r="C6" s="430">
        <v>136751127.69564</v>
      </c>
    </row>
    <row r="7" spans="1:3">
      <c r="A7" s="429" t="s">
        <v>1910</v>
      </c>
      <c r="B7" s="430">
        <v>30987955.877590001</v>
      </c>
      <c r="C7" s="430">
        <v>30987955.877590001</v>
      </c>
    </row>
    <row r="8" spans="1:3">
      <c r="A8" s="429" t="s">
        <v>1870</v>
      </c>
      <c r="B8" s="430">
        <v>1881938.128</v>
      </c>
      <c r="C8" s="430">
        <v>1881938.128</v>
      </c>
    </row>
    <row r="9" spans="1:3">
      <c r="A9" s="429" t="s">
        <v>1871</v>
      </c>
      <c r="B9" s="430">
        <v>51696332.08608</v>
      </c>
      <c r="C9" s="430">
        <v>51696332.08608</v>
      </c>
    </row>
    <row r="10" spans="1:3">
      <c r="A10" s="429" t="s">
        <v>1869</v>
      </c>
      <c r="B10" s="430">
        <v>101199755.1099</v>
      </c>
      <c r="C10" s="430">
        <v>101199755.1099</v>
      </c>
    </row>
    <row r="11" spans="1:3">
      <c r="A11" s="429" t="s">
        <v>1714</v>
      </c>
      <c r="B11" s="430">
        <v>65431069.998099998</v>
      </c>
      <c r="C11" s="430">
        <v>65431069.998099998</v>
      </c>
    </row>
    <row r="12" spans="1:3">
      <c r="A12" s="429" t="s">
        <v>1788</v>
      </c>
      <c r="B12" s="430">
        <v>31766743.483800001</v>
      </c>
      <c r="C12" s="430">
        <v>31766743.483800001</v>
      </c>
    </row>
    <row r="13" spans="1:3">
      <c r="A13" s="429" t="s">
        <v>1868</v>
      </c>
      <c r="B13" s="430">
        <v>202276.88854000001</v>
      </c>
      <c r="C13" s="430">
        <v>202276.88854000001</v>
      </c>
    </row>
    <row r="14" spans="1:3">
      <c r="A14" s="429" t="s">
        <v>1697</v>
      </c>
      <c r="B14" s="430">
        <v>431436470.83195001</v>
      </c>
      <c r="C14" s="430">
        <v>431436470.83195001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9"/>
  <sheetViews>
    <sheetView workbookViewId="0">
      <selection activeCell="D47" sqref="D47"/>
    </sheetView>
  </sheetViews>
  <sheetFormatPr defaultRowHeight="12.75"/>
  <cols>
    <col min="1" max="1" width="19.7109375" customWidth="1"/>
    <col min="2" max="2" width="22" bestFit="1" customWidth="1"/>
    <col min="3" max="3" width="12" customWidth="1"/>
    <col min="4" max="4" width="12" bestFit="1" customWidth="1"/>
  </cols>
  <sheetData>
    <row r="1" spans="1:3">
      <c r="A1" s="428" t="s">
        <v>1790</v>
      </c>
      <c r="B1" t="s">
        <v>1793</v>
      </c>
    </row>
    <row r="3" spans="1:3">
      <c r="A3" s="428" t="s">
        <v>1792</v>
      </c>
      <c r="B3" s="428" t="s">
        <v>1794</v>
      </c>
    </row>
    <row r="4" spans="1:3">
      <c r="A4" s="428" t="s">
        <v>1696</v>
      </c>
      <c r="B4" t="s">
        <v>1711</v>
      </c>
      <c r="C4" t="s">
        <v>1697</v>
      </c>
    </row>
    <row r="5" spans="1:3">
      <c r="A5" s="429" t="s">
        <v>1785</v>
      </c>
      <c r="B5" s="430">
        <v>11519271.564300001</v>
      </c>
      <c r="C5" s="430">
        <v>11519271.564300001</v>
      </c>
    </row>
    <row r="6" spans="1:3">
      <c r="A6" s="429" t="s">
        <v>1710</v>
      </c>
      <c r="B6" s="430">
        <v>472589887.27565008</v>
      </c>
      <c r="C6" s="430">
        <v>472589887.27565008</v>
      </c>
    </row>
    <row r="7" spans="1:3">
      <c r="A7" s="429" t="s">
        <v>1755</v>
      </c>
      <c r="B7" s="430">
        <v>287074636.89895999</v>
      </c>
      <c r="C7" s="430">
        <v>287074636.89895999</v>
      </c>
    </row>
    <row r="8" spans="1:3">
      <c r="A8" s="429" t="s">
        <v>1717</v>
      </c>
      <c r="B8" s="430">
        <v>1881938.128</v>
      </c>
      <c r="C8" s="430">
        <v>1881938.128</v>
      </c>
    </row>
    <row r="9" spans="1:3">
      <c r="A9" s="429" t="s">
        <v>1789</v>
      </c>
      <c r="B9" s="430">
        <v>510844.114</v>
      </c>
      <c r="C9" s="430">
        <v>510844.114</v>
      </c>
    </row>
    <row r="10" spans="1:3">
      <c r="A10" s="429" t="s">
        <v>1778</v>
      </c>
      <c r="B10" s="430">
        <v>51696332.08608</v>
      </c>
      <c r="C10" s="430">
        <v>51696332.08608</v>
      </c>
    </row>
    <row r="11" spans="1:3">
      <c r="A11" s="429" t="s">
        <v>1780</v>
      </c>
      <c r="B11" s="430">
        <v>101199755.1099</v>
      </c>
      <c r="C11" s="430">
        <v>101199755.1099</v>
      </c>
    </row>
    <row r="12" spans="1:3">
      <c r="A12" s="429" t="s">
        <v>1713</v>
      </c>
      <c r="B12" s="430">
        <v>12196214.5689</v>
      </c>
      <c r="C12" s="430">
        <v>12196214.5689</v>
      </c>
    </row>
    <row r="13" spans="1:3">
      <c r="A13" s="429" t="s">
        <v>1781</v>
      </c>
      <c r="B13" s="430">
        <v>31738195.273499999</v>
      </c>
      <c r="C13" s="430">
        <v>31738195.273499999</v>
      </c>
    </row>
    <row r="14" spans="1:3">
      <c r="A14" s="429" t="s">
        <v>1782</v>
      </c>
      <c r="B14" s="430">
        <v>4030608.7519</v>
      </c>
      <c r="C14" s="430">
        <v>4030608.7519</v>
      </c>
    </row>
    <row r="15" spans="1:3">
      <c r="A15" s="429" t="s">
        <v>1712</v>
      </c>
      <c r="B15" s="430">
        <v>3657064.2105</v>
      </c>
      <c r="C15" s="430">
        <v>3657064.2105</v>
      </c>
    </row>
    <row r="16" spans="1:3">
      <c r="A16" s="429" t="s">
        <v>1779</v>
      </c>
      <c r="B16" s="430">
        <v>13808987.193299999</v>
      </c>
      <c r="C16" s="430">
        <v>13808987.193299999</v>
      </c>
    </row>
    <row r="17" spans="1:3">
      <c r="A17" s="429" t="s">
        <v>1784</v>
      </c>
      <c r="B17" s="430">
        <v>31766743.483800001</v>
      </c>
      <c r="C17" s="430">
        <v>31766743.483800001</v>
      </c>
    </row>
    <row r="18" spans="1:3">
      <c r="A18" s="429" t="s">
        <v>1786</v>
      </c>
      <c r="B18" s="430">
        <v>202276.88854000001</v>
      </c>
      <c r="C18" s="430">
        <v>202276.88854000001</v>
      </c>
    </row>
    <row r="19" spans="1:3">
      <c r="A19" s="429" t="s">
        <v>1697</v>
      </c>
      <c r="B19" s="430">
        <v>1023872755.54733</v>
      </c>
      <c r="C19" s="430">
        <v>1023872755.54733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61"/>
  <sheetViews>
    <sheetView showGridLines="0" zoomScale="84" zoomScaleNormal="84" workbookViewId="0">
      <selection activeCell="C25" sqref="C25"/>
    </sheetView>
  </sheetViews>
  <sheetFormatPr defaultRowHeight="14.25"/>
  <cols>
    <col min="1" max="1" width="6.42578125" style="603" bestFit="1" customWidth="1"/>
    <col min="2" max="2" width="55.85546875" style="571" customWidth="1"/>
    <col min="3" max="3" width="18.85546875" style="571" customWidth="1"/>
    <col min="4" max="4" width="15" style="571" customWidth="1"/>
    <col min="5" max="5" width="17.140625" style="571" customWidth="1"/>
    <col min="6" max="6" width="14.7109375" style="571" customWidth="1"/>
    <col min="7" max="7" width="15" style="571" customWidth="1"/>
    <col min="8" max="8" width="12.7109375" style="571" customWidth="1"/>
    <col min="9" max="9" width="23.5703125" style="571" customWidth="1"/>
    <col min="10" max="10" width="12.42578125" style="571" customWidth="1"/>
    <col min="11" max="11" width="16.140625" style="571" customWidth="1"/>
    <col min="12" max="12" width="17.140625" style="571" customWidth="1"/>
    <col min="13" max="13" width="20.140625" style="571" customWidth="1"/>
    <col min="14" max="14" width="19.5703125" style="571" customWidth="1"/>
    <col min="15" max="256" width="9.140625" style="571"/>
    <col min="257" max="257" width="6.42578125" style="571" bestFit="1" customWidth="1"/>
    <col min="258" max="258" width="55.85546875" style="571" customWidth="1"/>
    <col min="259" max="259" width="18.85546875" style="571" customWidth="1"/>
    <col min="260" max="260" width="15" style="571" customWidth="1"/>
    <col min="261" max="261" width="17.140625" style="571" customWidth="1"/>
    <col min="262" max="262" width="14.7109375" style="571" customWidth="1"/>
    <col min="263" max="263" width="15" style="571" customWidth="1"/>
    <col min="264" max="264" width="12.7109375" style="571" customWidth="1"/>
    <col min="265" max="265" width="23.5703125" style="571" customWidth="1"/>
    <col min="266" max="266" width="12.42578125" style="571" customWidth="1"/>
    <col min="267" max="267" width="16.140625" style="571" customWidth="1"/>
    <col min="268" max="268" width="17.140625" style="571" customWidth="1"/>
    <col min="269" max="269" width="20.140625" style="571" customWidth="1"/>
    <col min="270" max="270" width="19.5703125" style="571" customWidth="1"/>
    <col min="271" max="512" width="9.140625" style="571"/>
    <col min="513" max="513" width="6.42578125" style="571" bestFit="1" customWidth="1"/>
    <col min="514" max="514" width="55.85546875" style="571" customWidth="1"/>
    <col min="515" max="515" width="18.85546875" style="571" customWidth="1"/>
    <col min="516" max="516" width="15" style="571" customWidth="1"/>
    <col min="517" max="517" width="17.140625" style="571" customWidth="1"/>
    <col min="518" max="518" width="14.7109375" style="571" customWidth="1"/>
    <col min="519" max="519" width="15" style="571" customWidth="1"/>
    <col min="520" max="520" width="12.7109375" style="571" customWidth="1"/>
    <col min="521" max="521" width="23.5703125" style="571" customWidth="1"/>
    <col min="522" max="522" width="12.42578125" style="571" customWidth="1"/>
    <col min="523" max="523" width="16.140625" style="571" customWidth="1"/>
    <col min="524" max="524" width="17.140625" style="571" customWidth="1"/>
    <col min="525" max="525" width="20.140625" style="571" customWidth="1"/>
    <col min="526" max="526" width="19.5703125" style="571" customWidth="1"/>
    <col min="527" max="768" width="9.140625" style="571"/>
    <col min="769" max="769" width="6.42578125" style="571" bestFit="1" customWidth="1"/>
    <col min="770" max="770" width="55.85546875" style="571" customWidth="1"/>
    <col min="771" max="771" width="18.85546875" style="571" customWidth="1"/>
    <col min="772" max="772" width="15" style="571" customWidth="1"/>
    <col min="773" max="773" width="17.140625" style="571" customWidth="1"/>
    <col min="774" max="774" width="14.7109375" style="571" customWidth="1"/>
    <col min="775" max="775" width="15" style="571" customWidth="1"/>
    <col min="776" max="776" width="12.7109375" style="571" customWidth="1"/>
    <col min="777" max="777" width="23.5703125" style="571" customWidth="1"/>
    <col min="778" max="778" width="12.42578125" style="571" customWidth="1"/>
    <col min="779" max="779" width="16.140625" style="571" customWidth="1"/>
    <col min="780" max="780" width="17.140625" style="571" customWidth="1"/>
    <col min="781" max="781" width="20.140625" style="571" customWidth="1"/>
    <col min="782" max="782" width="19.5703125" style="571" customWidth="1"/>
    <col min="783" max="1024" width="9.140625" style="571"/>
    <col min="1025" max="1025" width="6.42578125" style="571" bestFit="1" customWidth="1"/>
    <col min="1026" max="1026" width="55.85546875" style="571" customWidth="1"/>
    <col min="1027" max="1027" width="18.85546875" style="571" customWidth="1"/>
    <col min="1028" max="1028" width="15" style="571" customWidth="1"/>
    <col min="1029" max="1029" width="17.140625" style="571" customWidth="1"/>
    <col min="1030" max="1030" width="14.7109375" style="571" customWidth="1"/>
    <col min="1031" max="1031" width="15" style="571" customWidth="1"/>
    <col min="1032" max="1032" width="12.7109375" style="571" customWidth="1"/>
    <col min="1033" max="1033" width="23.5703125" style="571" customWidth="1"/>
    <col min="1034" max="1034" width="12.42578125" style="571" customWidth="1"/>
    <col min="1035" max="1035" width="16.140625" style="571" customWidth="1"/>
    <col min="1036" max="1036" width="17.140625" style="571" customWidth="1"/>
    <col min="1037" max="1037" width="20.140625" style="571" customWidth="1"/>
    <col min="1038" max="1038" width="19.5703125" style="571" customWidth="1"/>
    <col min="1039" max="1280" width="9.140625" style="571"/>
    <col min="1281" max="1281" width="6.42578125" style="571" bestFit="1" customWidth="1"/>
    <col min="1282" max="1282" width="55.85546875" style="571" customWidth="1"/>
    <col min="1283" max="1283" width="18.85546875" style="571" customWidth="1"/>
    <col min="1284" max="1284" width="15" style="571" customWidth="1"/>
    <col min="1285" max="1285" width="17.140625" style="571" customWidth="1"/>
    <col min="1286" max="1286" width="14.7109375" style="571" customWidth="1"/>
    <col min="1287" max="1287" width="15" style="571" customWidth="1"/>
    <col min="1288" max="1288" width="12.7109375" style="571" customWidth="1"/>
    <col min="1289" max="1289" width="23.5703125" style="571" customWidth="1"/>
    <col min="1290" max="1290" width="12.42578125" style="571" customWidth="1"/>
    <col min="1291" max="1291" width="16.140625" style="571" customWidth="1"/>
    <col min="1292" max="1292" width="17.140625" style="571" customWidth="1"/>
    <col min="1293" max="1293" width="20.140625" style="571" customWidth="1"/>
    <col min="1294" max="1294" width="19.5703125" style="571" customWidth="1"/>
    <col min="1295" max="1536" width="9.140625" style="571"/>
    <col min="1537" max="1537" width="6.42578125" style="571" bestFit="1" customWidth="1"/>
    <col min="1538" max="1538" width="55.85546875" style="571" customWidth="1"/>
    <col min="1539" max="1539" width="18.85546875" style="571" customWidth="1"/>
    <col min="1540" max="1540" width="15" style="571" customWidth="1"/>
    <col min="1541" max="1541" width="17.140625" style="571" customWidth="1"/>
    <col min="1542" max="1542" width="14.7109375" style="571" customWidth="1"/>
    <col min="1543" max="1543" width="15" style="571" customWidth="1"/>
    <col min="1544" max="1544" width="12.7109375" style="571" customWidth="1"/>
    <col min="1545" max="1545" width="23.5703125" style="571" customWidth="1"/>
    <col min="1546" max="1546" width="12.42578125" style="571" customWidth="1"/>
    <col min="1547" max="1547" width="16.140625" style="571" customWidth="1"/>
    <col min="1548" max="1548" width="17.140625" style="571" customWidth="1"/>
    <col min="1549" max="1549" width="20.140625" style="571" customWidth="1"/>
    <col min="1550" max="1550" width="19.5703125" style="571" customWidth="1"/>
    <col min="1551" max="1792" width="9.140625" style="571"/>
    <col min="1793" max="1793" width="6.42578125" style="571" bestFit="1" customWidth="1"/>
    <col min="1794" max="1794" width="55.85546875" style="571" customWidth="1"/>
    <col min="1795" max="1795" width="18.85546875" style="571" customWidth="1"/>
    <col min="1796" max="1796" width="15" style="571" customWidth="1"/>
    <col min="1797" max="1797" width="17.140625" style="571" customWidth="1"/>
    <col min="1798" max="1798" width="14.7109375" style="571" customWidth="1"/>
    <col min="1799" max="1799" width="15" style="571" customWidth="1"/>
    <col min="1800" max="1800" width="12.7109375" style="571" customWidth="1"/>
    <col min="1801" max="1801" width="23.5703125" style="571" customWidth="1"/>
    <col min="1802" max="1802" width="12.42578125" style="571" customWidth="1"/>
    <col min="1803" max="1803" width="16.140625" style="571" customWidth="1"/>
    <col min="1804" max="1804" width="17.140625" style="571" customWidth="1"/>
    <col min="1805" max="1805" width="20.140625" style="571" customWidth="1"/>
    <col min="1806" max="1806" width="19.5703125" style="571" customWidth="1"/>
    <col min="1807" max="2048" width="9.140625" style="571"/>
    <col min="2049" max="2049" width="6.42578125" style="571" bestFit="1" customWidth="1"/>
    <col min="2050" max="2050" width="55.85546875" style="571" customWidth="1"/>
    <col min="2051" max="2051" width="18.85546875" style="571" customWidth="1"/>
    <col min="2052" max="2052" width="15" style="571" customWidth="1"/>
    <col min="2053" max="2053" width="17.140625" style="571" customWidth="1"/>
    <col min="2054" max="2054" width="14.7109375" style="571" customWidth="1"/>
    <col min="2055" max="2055" width="15" style="571" customWidth="1"/>
    <col min="2056" max="2056" width="12.7109375" style="571" customWidth="1"/>
    <col min="2057" max="2057" width="23.5703125" style="571" customWidth="1"/>
    <col min="2058" max="2058" width="12.42578125" style="571" customWidth="1"/>
    <col min="2059" max="2059" width="16.140625" style="571" customWidth="1"/>
    <col min="2060" max="2060" width="17.140625" style="571" customWidth="1"/>
    <col min="2061" max="2061" width="20.140625" style="571" customWidth="1"/>
    <col min="2062" max="2062" width="19.5703125" style="571" customWidth="1"/>
    <col min="2063" max="2304" width="9.140625" style="571"/>
    <col min="2305" max="2305" width="6.42578125" style="571" bestFit="1" customWidth="1"/>
    <col min="2306" max="2306" width="55.85546875" style="571" customWidth="1"/>
    <col min="2307" max="2307" width="18.85546875" style="571" customWidth="1"/>
    <col min="2308" max="2308" width="15" style="571" customWidth="1"/>
    <col min="2309" max="2309" width="17.140625" style="571" customWidth="1"/>
    <col min="2310" max="2310" width="14.7109375" style="571" customWidth="1"/>
    <col min="2311" max="2311" width="15" style="571" customWidth="1"/>
    <col min="2312" max="2312" width="12.7109375" style="571" customWidth="1"/>
    <col min="2313" max="2313" width="23.5703125" style="571" customWidth="1"/>
    <col min="2314" max="2314" width="12.42578125" style="571" customWidth="1"/>
    <col min="2315" max="2315" width="16.140625" style="571" customWidth="1"/>
    <col min="2316" max="2316" width="17.140625" style="571" customWidth="1"/>
    <col min="2317" max="2317" width="20.140625" style="571" customWidth="1"/>
    <col min="2318" max="2318" width="19.5703125" style="571" customWidth="1"/>
    <col min="2319" max="2560" width="9.140625" style="571"/>
    <col min="2561" max="2561" width="6.42578125" style="571" bestFit="1" customWidth="1"/>
    <col min="2562" max="2562" width="55.85546875" style="571" customWidth="1"/>
    <col min="2563" max="2563" width="18.85546875" style="571" customWidth="1"/>
    <col min="2564" max="2564" width="15" style="571" customWidth="1"/>
    <col min="2565" max="2565" width="17.140625" style="571" customWidth="1"/>
    <col min="2566" max="2566" width="14.7109375" style="571" customWidth="1"/>
    <col min="2567" max="2567" width="15" style="571" customWidth="1"/>
    <col min="2568" max="2568" width="12.7109375" style="571" customWidth="1"/>
    <col min="2569" max="2569" width="23.5703125" style="571" customWidth="1"/>
    <col min="2570" max="2570" width="12.42578125" style="571" customWidth="1"/>
    <col min="2571" max="2571" width="16.140625" style="571" customWidth="1"/>
    <col min="2572" max="2572" width="17.140625" style="571" customWidth="1"/>
    <col min="2573" max="2573" width="20.140625" style="571" customWidth="1"/>
    <col min="2574" max="2574" width="19.5703125" style="571" customWidth="1"/>
    <col min="2575" max="2816" width="9.140625" style="571"/>
    <col min="2817" max="2817" width="6.42578125" style="571" bestFit="1" customWidth="1"/>
    <col min="2818" max="2818" width="55.85546875" style="571" customWidth="1"/>
    <col min="2819" max="2819" width="18.85546875" style="571" customWidth="1"/>
    <col min="2820" max="2820" width="15" style="571" customWidth="1"/>
    <col min="2821" max="2821" width="17.140625" style="571" customWidth="1"/>
    <col min="2822" max="2822" width="14.7109375" style="571" customWidth="1"/>
    <col min="2823" max="2823" width="15" style="571" customWidth="1"/>
    <col min="2824" max="2824" width="12.7109375" style="571" customWidth="1"/>
    <col min="2825" max="2825" width="23.5703125" style="571" customWidth="1"/>
    <col min="2826" max="2826" width="12.42578125" style="571" customWidth="1"/>
    <col min="2827" max="2827" width="16.140625" style="571" customWidth="1"/>
    <col min="2828" max="2828" width="17.140625" style="571" customWidth="1"/>
    <col min="2829" max="2829" width="20.140625" style="571" customWidth="1"/>
    <col min="2830" max="2830" width="19.5703125" style="571" customWidth="1"/>
    <col min="2831" max="3072" width="9.140625" style="571"/>
    <col min="3073" max="3073" width="6.42578125" style="571" bestFit="1" customWidth="1"/>
    <col min="3074" max="3074" width="55.85546875" style="571" customWidth="1"/>
    <col min="3075" max="3075" width="18.85546875" style="571" customWidth="1"/>
    <col min="3076" max="3076" width="15" style="571" customWidth="1"/>
    <col min="3077" max="3077" width="17.140625" style="571" customWidth="1"/>
    <col min="3078" max="3078" width="14.7109375" style="571" customWidth="1"/>
    <col min="3079" max="3079" width="15" style="571" customWidth="1"/>
    <col min="3080" max="3080" width="12.7109375" style="571" customWidth="1"/>
    <col min="3081" max="3081" width="23.5703125" style="571" customWidth="1"/>
    <col min="3082" max="3082" width="12.42578125" style="571" customWidth="1"/>
    <col min="3083" max="3083" width="16.140625" style="571" customWidth="1"/>
    <col min="3084" max="3084" width="17.140625" style="571" customWidth="1"/>
    <col min="3085" max="3085" width="20.140625" style="571" customWidth="1"/>
    <col min="3086" max="3086" width="19.5703125" style="571" customWidth="1"/>
    <col min="3087" max="3328" width="9.140625" style="571"/>
    <col min="3329" max="3329" width="6.42578125" style="571" bestFit="1" customWidth="1"/>
    <col min="3330" max="3330" width="55.85546875" style="571" customWidth="1"/>
    <col min="3331" max="3331" width="18.85546875" style="571" customWidth="1"/>
    <col min="3332" max="3332" width="15" style="571" customWidth="1"/>
    <col min="3333" max="3333" width="17.140625" style="571" customWidth="1"/>
    <col min="3334" max="3334" width="14.7109375" style="571" customWidth="1"/>
    <col min="3335" max="3335" width="15" style="571" customWidth="1"/>
    <col min="3336" max="3336" width="12.7109375" style="571" customWidth="1"/>
    <col min="3337" max="3337" width="23.5703125" style="571" customWidth="1"/>
    <col min="3338" max="3338" width="12.42578125" style="571" customWidth="1"/>
    <col min="3339" max="3339" width="16.140625" style="571" customWidth="1"/>
    <col min="3340" max="3340" width="17.140625" style="571" customWidth="1"/>
    <col min="3341" max="3341" width="20.140625" style="571" customWidth="1"/>
    <col min="3342" max="3342" width="19.5703125" style="571" customWidth="1"/>
    <col min="3343" max="3584" width="9.140625" style="571"/>
    <col min="3585" max="3585" width="6.42578125" style="571" bestFit="1" customWidth="1"/>
    <col min="3586" max="3586" width="55.85546875" style="571" customWidth="1"/>
    <col min="3587" max="3587" width="18.85546875" style="571" customWidth="1"/>
    <col min="3588" max="3588" width="15" style="571" customWidth="1"/>
    <col min="3589" max="3589" width="17.140625" style="571" customWidth="1"/>
    <col min="3590" max="3590" width="14.7109375" style="571" customWidth="1"/>
    <col min="3591" max="3591" width="15" style="571" customWidth="1"/>
    <col min="3592" max="3592" width="12.7109375" style="571" customWidth="1"/>
    <col min="3593" max="3593" width="23.5703125" style="571" customWidth="1"/>
    <col min="3594" max="3594" width="12.42578125" style="571" customWidth="1"/>
    <col min="3595" max="3595" width="16.140625" style="571" customWidth="1"/>
    <col min="3596" max="3596" width="17.140625" style="571" customWidth="1"/>
    <col min="3597" max="3597" width="20.140625" style="571" customWidth="1"/>
    <col min="3598" max="3598" width="19.5703125" style="571" customWidth="1"/>
    <col min="3599" max="3840" width="9.140625" style="571"/>
    <col min="3841" max="3841" width="6.42578125" style="571" bestFit="1" customWidth="1"/>
    <col min="3842" max="3842" width="55.85546875" style="571" customWidth="1"/>
    <col min="3843" max="3843" width="18.85546875" style="571" customWidth="1"/>
    <col min="3844" max="3844" width="15" style="571" customWidth="1"/>
    <col min="3845" max="3845" width="17.140625" style="571" customWidth="1"/>
    <col min="3846" max="3846" width="14.7109375" style="571" customWidth="1"/>
    <col min="3847" max="3847" width="15" style="571" customWidth="1"/>
    <col min="3848" max="3848" width="12.7109375" style="571" customWidth="1"/>
    <col min="3849" max="3849" width="23.5703125" style="571" customWidth="1"/>
    <col min="3850" max="3850" width="12.42578125" style="571" customWidth="1"/>
    <col min="3851" max="3851" width="16.140625" style="571" customWidth="1"/>
    <col min="3852" max="3852" width="17.140625" style="571" customWidth="1"/>
    <col min="3853" max="3853" width="20.140625" style="571" customWidth="1"/>
    <col min="3854" max="3854" width="19.5703125" style="571" customWidth="1"/>
    <col min="3855" max="4096" width="9.140625" style="571"/>
    <col min="4097" max="4097" width="6.42578125" style="571" bestFit="1" customWidth="1"/>
    <col min="4098" max="4098" width="55.85546875" style="571" customWidth="1"/>
    <col min="4099" max="4099" width="18.85546875" style="571" customWidth="1"/>
    <col min="4100" max="4100" width="15" style="571" customWidth="1"/>
    <col min="4101" max="4101" width="17.140625" style="571" customWidth="1"/>
    <col min="4102" max="4102" width="14.7109375" style="571" customWidth="1"/>
    <col min="4103" max="4103" width="15" style="571" customWidth="1"/>
    <col min="4104" max="4104" width="12.7109375" style="571" customWidth="1"/>
    <col min="4105" max="4105" width="23.5703125" style="571" customWidth="1"/>
    <col min="4106" max="4106" width="12.42578125" style="571" customWidth="1"/>
    <col min="4107" max="4107" width="16.140625" style="571" customWidth="1"/>
    <col min="4108" max="4108" width="17.140625" style="571" customWidth="1"/>
    <col min="4109" max="4109" width="20.140625" style="571" customWidth="1"/>
    <col min="4110" max="4110" width="19.5703125" style="571" customWidth="1"/>
    <col min="4111" max="4352" width="9.140625" style="571"/>
    <col min="4353" max="4353" width="6.42578125" style="571" bestFit="1" customWidth="1"/>
    <col min="4354" max="4354" width="55.85546875" style="571" customWidth="1"/>
    <col min="4355" max="4355" width="18.85546875" style="571" customWidth="1"/>
    <col min="4356" max="4356" width="15" style="571" customWidth="1"/>
    <col min="4357" max="4357" width="17.140625" style="571" customWidth="1"/>
    <col min="4358" max="4358" width="14.7109375" style="571" customWidth="1"/>
    <col min="4359" max="4359" width="15" style="571" customWidth="1"/>
    <col min="4360" max="4360" width="12.7109375" style="571" customWidth="1"/>
    <col min="4361" max="4361" width="23.5703125" style="571" customWidth="1"/>
    <col min="4362" max="4362" width="12.42578125" style="571" customWidth="1"/>
    <col min="4363" max="4363" width="16.140625" style="571" customWidth="1"/>
    <col min="4364" max="4364" width="17.140625" style="571" customWidth="1"/>
    <col min="4365" max="4365" width="20.140625" style="571" customWidth="1"/>
    <col min="4366" max="4366" width="19.5703125" style="571" customWidth="1"/>
    <col min="4367" max="4608" width="9.140625" style="571"/>
    <col min="4609" max="4609" width="6.42578125" style="571" bestFit="1" customWidth="1"/>
    <col min="4610" max="4610" width="55.85546875" style="571" customWidth="1"/>
    <col min="4611" max="4611" width="18.85546875" style="571" customWidth="1"/>
    <col min="4612" max="4612" width="15" style="571" customWidth="1"/>
    <col min="4613" max="4613" width="17.140625" style="571" customWidth="1"/>
    <col min="4614" max="4614" width="14.7109375" style="571" customWidth="1"/>
    <col min="4615" max="4615" width="15" style="571" customWidth="1"/>
    <col min="4616" max="4616" width="12.7109375" style="571" customWidth="1"/>
    <col min="4617" max="4617" width="23.5703125" style="571" customWidth="1"/>
    <col min="4618" max="4618" width="12.42578125" style="571" customWidth="1"/>
    <col min="4619" max="4619" width="16.140625" style="571" customWidth="1"/>
    <col min="4620" max="4620" width="17.140625" style="571" customWidth="1"/>
    <col min="4621" max="4621" width="20.140625" style="571" customWidth="1"/>
    <col min="4622" max="4622" width="19.5703125" style="571" customWidth="1"/>
    <col min="4623" max="4864" width="9.140625" style="571"/>
    <col min="4865" max="4865" width="6.42578125" style="571" bestFit="1" customWidth="1"/>
    <col min="4866" max="4866" width="55.85546875" style="571" customWidth="1"/>
    <col min="4867" max="4867" width="18.85546875" style="571" customWidth="1"/>
    <col min="4868" max="4868" width="15" style="571" customWidth="1"/>
    <col min="4869" max="4869" width="17.140625" style="571" customWidth="1"/>
    <col min="4870" max="4870" width="14.7109375" style="571" customWidth="1"/>
    <col min="4871" max="4871" width="15" style="571" customWidth="1"/>
    <col min="4872" max="4872" width="12.7109375" style="571" customWidth="1"/>
    <col min="4873" max="4873" width="23.5703125" style="571" customWidth="1"/>
    <col min="4874" max="4874" width="12.42578125" style="571" customWidth="1"/>
    <col min="4875" max="4875" width="16.140625" style="571" customWidth="1"/>
    <col min="4876" max="4876" width="17.140625" style="571" customWidth="1"/>
    <col min="4877" max="4877" width="20.140625" style="571" customWidth="1"/>
    <col min="4878" max="4878" width="19.5703125" style="571" customWidth="1"/>
    <col min="4879" max="5120" width="9.140625" style="571"/>
    <col min="5121" max="5121" width="6.42578125" style="571" bestFit="1" customWidth="1"/>
    <col min="5122" max="5122" width="55.85546875" style="571" customWidth="1"/>
    <col min="5123" max="5123" width="18.85546875" style="571" customWidth="1"/>
    <col min="5124" max="5124" width="15" style="571" customWidth="1"/>
    <col min="5125" max="5125" width="17.140625" style="571" customWidth="1"/>
    <col min="5126" max="5126" width="14.7109375" style="571" customWidth="1"/>
    <col min="5127" max="5127" width="15" style="571" customWidth="1"/>
    <col min="5128" max="5128" width="12.7109375" style="571" customWidth="1"/>
    <col min="5129" max="5129" width="23.5703125" style="571" customWidth="1"/>
    <col min="5130" max="5130" width="12.42578125" style="571" customWidth="1"/>
    <col min="5131" max="5131" width="16.140625" style="571" customWidth="1"/>
    <col min="5132" max="5132" width="17.140625" style="571" customWidth="1"/>
    <col min="5133" max="5133" width="20.140625" style="571" customWidth="1"/>
    <col min="5134" max="5134" width="19.5703125" style="571" customWidth="1"/>
    <col min="5135" max="5376" width="9.140625" style="571"/>
    <col min="5377" max="5377" width="6.42578125" style="571" bestFit="1" customWidth="1"/>
    <col min="5378" max="5378" width="55.85546875" style="571" customWidth="1"/>
    <col min="5379" max="5379" width="18.85546875" style="571" customWidth="1"/>
    <col min="5380" max="5380" width="15" style="571" customWidth="1"/>
    <col min="5381" max="5381" width="17.140625" style="571" customWidth="1"/>
    <col min="5382" max="5382" width="14.7109375" style="571" customWidth="1"/>
    <col min="5383" max="5383" width="15" style="571" customWidth="1"/>
    <col min="5384" max="5384" width="12.7109375" style="571" customWidth="1"/>
    <col min="5385" max="5385" width="23.5703125" style="571" customWidth="1"/>
    <col min="5386" max="5386" width="12.42578125" style="571" customWidth="1"/>
    <col min="5387" max="5387" width="16.140625" style="571" customWidth="1"/>
    <col min="5388" max="5388" width="17.140625" style="571" customWidth="1"/>
    <col min="5389" max="5389" width="20.140625" style="571" customWidth="1"/>
    <col min="5390" max="5390" width="19.5703125" style="571" customWidth="1"/>
    <col min="5391" max="5632" width="9.140625" style="571"/>
    <col min="5633" max="5633" width="6.42578125" style="571" bestFit="1" customWidth="1"/>
    <col min="5634" max="5634" width="55.85546875" style="571" customWidth="1"/>
    <col min="5635" max="5635" width="18.85546875" style="571" customWidth="1"/>
    <col min="5636" max="5636" width="15" style="571" customWidth="1"/>
    <col min="5637" max="5637" width="17.140625" style="571" customWidth="1"/>
    <col min="5638" max="5638" width="14.7109375" style="571" customWidth="1"/>
    <col min="5639" max="5639" width="15" style="571" customWidth="1"/>
    <col min="5640" max="5640" width="12.7109375" style="571" customWidth="1"/>
    <col min="5641" max="5641" width="23.5703125" style="571" customWidth="1"/>
    <col min="5642" max="5642" width="12.42578125" style="571" customWidth="1"/>
    <col min="5643" max="5643" width="16.140625" style="571" customWidth="1"/>
    <col min="5644" max="5644" width="17.140625" style="571" customWidth="1"/>
    <col min="5645" max="5645" width="20.140625" style="571" customWidth="1"/>
    <col min="5646" max="5646" width="19.5703125" style="571" customWidth="1"/>
    <col min="5647" max="5888" width="9.140625" style="571"/>
    <col min="5889" max="5889" width="6.42578125" style="571" bestFit="1" customWidth="1"/>
    <col min="5890" max="5890" width="55.85546875" style="571" customWidth="1"/>
    <col min="5891" max="5891" width="18.85546875" style="571" customWidth="1"/>
    <col min="5892" max="5892" width="15" style="571" customWidth="1"/>
    <col min="5893" max="5893" width="17.140625" style="571" customWidth="1"/>
    <col min="5894" max="5894" width="14.7109375" style="571" customWidth="1"/>
    <col min="5895" max="5895" width="15" style="571" customWidth="1"/>
    <col min="5896" max="5896" width="12.7109375" style="571" customWidth="1"/>
    <col min="5897" max="5897" width="23.5703125" style="571" customWidth="1"/>
    <col min="5898" max="5898" width="12.42578125" style="571" customWidth="1"/>
    <col min="5899" max="5899" width="16.140625" style="571" customWidth="1"/>
    <col min="5900" max="5900" width="17.140625" style="571" customWidth="1"/>
    <col min="5901" max="5901" width="20.140625" style="571" customWidth="1"/>
    <col min="5902" max="5902" width="19.5703125" style="571" customWidth="1"/>
    <col min="5903" max="6144" width="9.140625" style="571"/>
    <col min="6145" max="6145" width="6.42578125" style="571" bestFit="1" customWidth="1"/>
    <col min="6146" max="6146" width="55.85546875" style="571" customWidth="1"/>
    <col min="6147" max="6147" width="18.85546875" style="571" customWidth="1"/>
    <col min="6148" max="6148" width="15" style="571" customWidth="1"/>
    <col min="6149" max="6149" width="17.140625" style="571" customWidth="1"/>
    <col min="6150" max="6150" width="14.7109375" style="571" customWidth="1"/>
    <col min="6151" max="6151" width="15" style="571" customWidth="1"/>
    <col min="6152" max="6152" width="12.7109375" style="571" customWidth="1"/>
    <col min="6153" max="6153" width="23.5703125" style="571" customWidth="1"/>
    <col min="6154" max="6154" width="12.42578125" style="571" customWidth="1"/>
    <col min="6155" max="6155" width="16.140625" style="571" customWidth="1"/>
    <col min="6156" max="6156" width="17.140625" style="571" customWidth="1"/>
    <col min="6157" max="6157" width="20.140625" style="571" customWidth="1"/>
    <col min="6158" max="6158" width="19.5703125" style="571" customWidth="1"/>
    <col min="6159" max="6400" width="9.140625" style="571"/>
    <col min="6401" max="6401" width="6.42578125" style="571" bestFit="1" customWidth="1"/>
    <col min="6402" max="6402" width="55.85546875" style="571" customWidth="1"/>
    <col min="6403" max="6403" width="18.85546875" style="571" customWidth="1"/>
    <col min="6404" max="6404" width="15" style="571" customWidth="1"/>
    <col min="6405" max="6405" width="17.140625" style="571" customWidth="1"/>
    <col min="6406" max="6406" width="14.7109375" style="571" customWidth="1"/>
    <col min="6407" max="6407" width="15" style="571" customWidth="1"/>
    <col min="6408" max="6408" width="12.7109375" style="571" customWidth="1"/>
    <col min="6409" max="6409" width="23.5703125" style="571" customWidth="1"/>
    <col min="6410" max="6410" width="12.42578125" style="571" customWidth="1"/>
    <col min="6411" max="6411" width="16.140625" style="571" customWidth="1"/>
    <col min="6412" max="6412" width="17.140625" style="571" customWidth="1"/>
    <col min="6413" max="6413" width="20.140625" style="571" customWidth="1"/>
    <col min="6414" max="6414" width="19.5703125" style="571" customWidth="1"/>
    <col min="6415" max="6656" width="9.140625" style="571"/>
    <col min="6657" max="6657" width="6.42578125" style="571" bestFit="1" customWidth="1"/>
    <col min="6658" max="6658" width="55.85546875" style="571" customWidth="1"/>
    <col min="6659" max="6659" width="18.85546875" style="571" customWidth="1"/>
    <col min="6660" max="6660" width="15" style="571" customWidth="1"/>
    <col min="6661" max="6661" width="17.140625" style="571" customWidth="1"/>
    <col min="6662" max="6662" width="14.7109375" style="571" customWidth="1"/>
    <col min="6663" max="6663" width="15" style="571" customWidth="1"/>
    <col min="6664" max="6664" width="12.7109375" style="571" customWidth="1"/>
    <col min="6665" max="6665" width="23.5703125" style="571" customWidth="1"/>
    <col min="6666" max="6666" width="12.42578125" style="571" customWidth="1"/>
    <col min="6667" max="6667" width="16.140625" style="571" customWidth="1"/>
    <col min="6668" max="6668" width="17.140625" style="571" customWidth="1"/>
    <col min="6669" max="6669" width="20.140625" style="571" customWidth="1"/>
    <col min="6670" max="6670" width="19.5703125" style="571" customWidth="1"/>
    <col min="6671" max="6912" width="9.140625" style="571"/>
    <col min="6913" max="6913" width="6.42578125" style="571" bestFit="1" customWidth="1"/>
    <col min="6914" max="6914" width="55.85546875" style="571" customWidth="1"/>
    <col min="6915" max="6915" width="18.85546875" style="571" customWidth="1"/>
    <col min="6916" max="6916" width="15" style="571" customWidth="1"/>
    <col min="6917" max="6917" width="17.140625" style="571" customWidth="1"/>
    <col min="6918" max="6918" width="14.7109375" style="571" customWidth="1"/>
    <col min="6919" max="6919" width="15" style="571" customWidth="1"/>
    <col min="6920" max="6920" width="12.7109375" style="571" customWidth="1"/>
    <col min="6921" max="6921" width="23.5703125" style="571" customWidth="1"/>
    <col min="6922" max="6922" width="12.42578125" style="571" customWidth="1"/>
    <col min="6923" max="6923" width="16.140625" style="571" customWidth="1"/>
    <col min="6924" max="6924" width="17.140625" style="571" customWidth="1"/>
    <col min="6925" max="6925" width="20.140625" style="571" customWidth="1"/>
    <col min="6926" max="6926" width="19.5703125" style="571" customWidth="1"/>
    <col min="6927" max="7168" width="9.140625" style="571"/>
    <col min="7169" max="7169" width="6.42578125" style="571" bestFit="1" customWidth="1"/>
    <col min="7170" max="7170" width="55.85546875" style="571" customWidth="1"/>
    <col min="7171" max="7171" width="18.85546875" style="571" customWidth="1"/>
    <col min="7172" max="7172" width="15" style="571" customWidth="1"/>
    <col min="7173" max="7173" width="17.140625" style="571" customWidth="1"/>
    <col min="7174" max="7174" width="14.7109375" style="571" customWidth="1"/>
    <col min="7175" max="7175" width="15" style="571" customWidth="1"/>
    <col min="7176" max="7176" width="12.7109375" style="571" customWidth="1"/>
    <col min="7177" max="7177" width="23.5703125" style="571" customWidth="1"/>
    <col min="7178" max="7178" width="12.42578125" style="571" customWidth="1"/>
    <col min="7179" max="7179" width="16.140625" style="571" customWidth="1"/>
    <col min="7180" max="7180" width="17.140625" style="571" customWidth="1"/>
    <col min="7181" max="7181" width="20.140625" style="571" customWidth="1"/>
    <col min="7182" max="7182" width="19.5703125" style="571" customWidth="1"/>
    <col min="7183" max="7424" width="9.140625" style="571"/>
    <col min="7425" max="7425" width="6.42578125" style="571" bestFit="1" customWidth="1"/>
    <col min="7426" max="7426" width="55.85546875" style="571" customWidth="1"/>
    <col min="7427" max="7427" width="18.85546875" style="571" customWidth="1"/>
    <col min="7428" max="7428" width="15" style="571" customWidth="1"/>
    <col min="7429" max="7429" width="17.140625" style="571" customWidth="1"/>
    <col min="7430" max="7430" width="14.7109375" style="571" customWidth="1"/>
    <col min="7431" max="7431" width="15" style="571" customWidth="1"/>
    <col min="7432" max="7432" width="12.7109375" style="571" customWidth="1"/>
    <col min="7433" max="7433" width="23.5703125" style="571" customWidth="1"/>
    <col min="7434" max="7434" width="12.42578125" style="571" customWidth="1"/>
    <col min="7435" max="7435" width="16.140625" style="571" customWidth="1"/>
    <col min="7436" max="7436" width="17.140625" style="571" customWidth="1"/>
    <col min="7437" max="7437" width="20.140625" style="571" customWidth="1"/>
    <col min="7438" max="7438" width="19.5703125" style="571" customWidth="1"/>
    <col min="7439" max="7680" width="9.140625" style="571"/>
    <col min="7681" max="7681" width="6.42578125" style="571" bestFit="1" customWidth="1"/>
    <col min="7682" max="7682" width="55.85546875" style="571" customWidth="1"/>
    <col min="7683" max="7683" width="18.85546875" style="571" customWidth="1"/>
    <col min="7684" max="7684" width="15" style="571" customWidth="1"/>
    <col min="7685" max="7685" width="17.140625" style="571" customWidth="1"/>
    <col min="7686" max="7686" width="14.7109375" style="571" customWidth="1"/>
    <col min="7687" max="7687" width="15" style="571" customWidth="1"/>
    <col min="7688" max="7688" width="12.7109375" style="571" customWidth="1"/>
    <col min="7689" max="7689" width="23.5703125" style="571" customWidth="1"/>
    <col min="7690" max="7690" width="12.42578125" style="571" customWidth="1"/>
    <col min="7691" max="7691" width="16.140625" style="571" customWidth="1"/>
    <col min="7692" max="7692" width="17.140625" style="571" customWidth="1"/>
    <col min="7693" max="7693" width="20.140625" style="571" customWidth="1"/>
    <col min="7694" max="7694" width="19.5703125" style="571" customWidth="1"/>
    <col min="7695" max="7936" width="9.140625" style="571"/>
    <col min="7937" max="7937" width="6.42578125" style="571" bestFit="1" customWidth="1"/>
    <col min="7938" max="7938" width="55.85546875" style="571" customWidth="1"/>
    <col min="7939" max="7939" width="18.85546875" style="571" customWidth="1"/>
    <col min="7940" max="7940" width="15" style="571" customWidth="1"/>
    <col min="7941" max="7941" width="17.140625" style="571" customWidth="1"/>
    <col min="7942" max="7942" width="14.7109375" style="571" customWidth="1"/>
    <col min="7943" max="7943" width="15" style="571" customWidth="1"/>
    <col min="7944" max="7944" width="12.7109375" style="571" customWidth="1"/>
    <col min="7945" max="7945" width="23.5703125" style="571" customWidth="1"/>
    <col min="7946" max="7946" width="12.42578125" style="571" customWidth="1"/>
    <col min="7947" max="7947" width="16.140625" style="571" customWidth="1"/>
    <col min="7948" max="7948" width="17.140625" style="571" customWidth="1"/>
    <col min="7949" max="7949" width="20.140625" style="571" customWidth="1"/>
    <col min="7950" max="7950" width="19.5703125" style="571" customWidth="1"/>
    <col min="7951" max="8192" width="9.140625" style="571"/>
    <col min="8193" max="8193" width="6.42578125" style="571" bestFit="1" customWidth="1"/>
    <col min="8194" max="8194" width="55.85546875" style="571" customWidth="1"/>
    <col min="8195" max="8195" width="18.85546875" style="571" customWidth="1"/>
    <col min="8196" max="8196" width="15" style="571" customWidth="1"/>
    <col min="8197" max="8197" width="17.140625" style="571" customWidth="1"/>
    <col min="8198" max="8198" width="14.7109375" style="571" customWidth="1"/>
    <col min="8199" max="8199" width="15" style="571" customWidth="1"/>
    <col min="8200" max="8200" width="12.7109375" style="571" customWidth="1"/>
    <col min="8201" max="8201" width="23.5703125" style="571" customWidth="1"/>
    <col min="8202" max="8202" width="12.42578125" style="571" customWidth="1"/>
    <col min="8203" max="8203" width="16.140625" style="571" customWidth="1"/>
    <col min="8204" max="8204" width="17.140625" style="571" customWidth="1"/>
    <col min="8205" max="8205" width="20.140625" style="571" customWidth="1"/>
    <col min="8206" max="8206" width="19.5703125" style="571" customWidth="1"/>
    <col min="8207" max="8448" width="9.140625" style="571"/>
    <col min="8449" max="8449" width="6.42578125" style="571" bestFit="1" customWidth="1"/>
    <col min="8450" max="8450" width="55.85546875" style="571" customWidth="1"/>
    <col min="8451" max="8451" width="18.85546875" style="571" customWidth="1"/>
    <col min="8452" max="8452" width="15" style="571" customWidth="1"/>
    <col min="8453" max="8453" width="17.140625" style="571" customWidth="1"/>
    <col min="8454" max="8454" width="14.7109375" style="571" customWidth="1"/>
    <col min="8455" max="8455" width="15" style="571" customWidth="1"/>
    <col min="8456" max="8456" width="12.7109375" style="571" customWidth="1"/>
    <col min="8457" max="8457" width="23.5703125" style="571" customWidth="1"/>
    <col min="8458" max="8458" width="12.42578125" style="571" customWidth="1"/>
    <col min="8459" max="8459" width="16.140625" style="571" customWidth="1"/>
    <col min="8460" max="8460" width="17.140625" style="571" customWidth="1"/>
    <col min="8461" max="8461" width="20.140625" style="571" customWidth="1"/>
    <col min="8462" max="8462" width="19.5703125" style="571" customWidth="1"/>
    <col min="8463" max="8704" width="9.140625" style="571"/>
    <col min="8705" max="8705" width="6.42578125" style="571" bestFit="1" customWidth="1"/>
    <col min="8706" max="8706" width="55.85546875" style="571" customWidth="1"/>
    <col min="8707" max="8707" width="18.85546875" style="571" customWidth="1"/>
    <col min="8708" max="8708" width="15" style="571" customWidth="1"/>
    <col min="8709" max="8709" width="17.140625" style="571" customWidth="1"/>
    <col min="8710" max="8710" width="14.7109375" style="571" customWidth="1"/>
    <col min="8711" max="8711" width="15" style="571" customWidth="1"/>
    <col min="8712" max="8712" width="12.7109375" style="571" customWidth="1"/>
    <col min="8713" max="8713" width="23.5703125" style="571" customWidth="1"/>
    <col min="8714" max="8714" width="12.42578125" style="571" customWidth="1"/>
    <col min="8715" max="8715" width="16.140625" style="571" customWidth="1"/>
    <col min="8716" max="8716" width="17.140625" style="571" customWidth="1"/>
    <col min="8717" max="8717" width="20.140625" style="571" customWidth="1"/>
    <col min="8718" max="8718" width="19.5703125" style="571" customWidth="1"/>
    <col min="8719" max="8960" width="9.140625" style="571"/>
    <col min="8961" max="8961" width="6.42578125" style="571" bestFit="1" customWidth="1"/>
    <col min="8962" max="8962" width="55.85546875" style="571" customWidth="1"/>
    <col min="8963" max="8963" width="18.85546875" style="571" customWidth="1"/>
    <col min="8964" max="8964" width="15" style="571" customWidth="1"/>
    <col min="8965" max="8965" width="17.140625" style="571" customWidth="1"/>
    <col min="8966" max="8966" width="14.7109375" style="571" customWidth="1"/>
    <col min="8967" max="8967" width="15" style="571" customWidth="1"/>
    <col min="8968" max="8968" width="12.7109375" style="571" customWidth="1"/>
    <col min="8969" max="8969" width="23.5703125" style="571" customWidth="1"/>
    <col min="8970" max="8970" width="12.42578125" style="571" customWidth="1"/>
    <col min="8971" max="8971" width="16.140625" style="571" customWidth="1"/>
    <col min="8972" max="8972" width="17.140625" style="571" customWidth="1"/>
    <col min="8973" max="8973" width="20.140625" style="571" customWidth="1"/>
    <col min="8974" max="8974" width="19.5703125" style="571" customWidth="1"/>
    <col min="8975" max="9216" width="9.140625" style="571"/>
    <col min="9217" max="9217" width="6.42578125" style="571" bestFit="1" customWidth="1"/>
    <col min="9218" max="9218" width="55.85546875" style="571" customWidth="1"/>
    <col min="9219" max="9219" width="18.85546875" style="571" customWidth="1"/>
    <col min="9220" max="9220" width="15" style="571" customWidth="1"/>
    <col min="9221" max="9221" width="17.140625" style="571" customWidth="1"/>
    <col min="9222" max="9222" width="14.7109375" style="571" customWidth="1"/>
    <col min="9223" max="9223" width="15" style="571" customWidth="1"/>
    <col min="9224" max="9224" width="12.7109375" style="571" customWidth="1"/>
    <col min="9225" max="9225" width="23.5703125" style="571" customWidth="1"/>
    <col min="9226" max="9226" width="12.42578125" style="571" customWidth="1"/>
    <col min="9227" max="9227" width="16.140625" style="571" customWidth="1"/>
    <col min="9228" max="9228" width="17.140625" style="571" customWidth="1"/>
    <col min="9229" max="9229" width="20.140625" style="571" customWidth="1"/>
    <col min="9230" max="9230" width="19.5703125" style="571" customWidth="1"/>
    <col min="9231" max="9472" width="9.140625" style="571"/>
    <col min="9473" max="9473" width="6.42578125" style="571" bestFit="1" customWidth="1"/>
    <col min="9474" max="9474" width="55.85546875" style="571" customWidth="1"/>
    <col min="9475" max="9475" width="18.85546875" style="571" customWidth="1"/>
    <col min="9476" max="9476" width="15" style="571" customWidth="1"/>
    <col min="9477" max="9477" width="17.140625" style="571" customWidth="1"/>
    <col min="9478" max="9478" width="14.7109375" style="571" customWidth="1"/>
    <col min="9479" max="9479" width="15" style="571" customWidth="1"/>
    <col min="9480" max="9480" width="12.7109375" style="571" customWidth="1"/>
    <col min="9481" max="9481" width="23.5703125" style="571" customWidth="1"/>
    <col min="9482" max="9482" width="12.42578125" style="571" customWidth="1"/>
    <col min="9483" max="9483" width="16.140625" style="571" customWidth="1"/>
    <col min="9484" max="9484" width="17.140625" style="571" customWidth="1"/>
    <col min="9485" max="9485" width="20.140625" style="571" customWidth="1"/>
    <col min="9486" max="9486" width="19.5703125" style="571" customWidth="1"/>
    <col min="9487" max="9728" width="9.140625" style="571"/>
    <col min="9729" max="9729" width="6.42578125" style="571" bestFit="1" customWidth="1"/>
    <col min="9730" max="9730" width="55.85546875" style="571" customWidth="1"/>
    <col min="9731" max="9731" width="18.85546875" style="571" customWidth="1"/>
    <col min="9732" max="9732" width="15" style="571" customWidth="1"/>
    <col min="9733" max="9733" width="17.140625" style="571" customWidth="1"/>
    <col min="9734" max="9734" width="14.7109375" style="571" customWidth="1"/>
    <col min="9735" max="9735" width="15" style="571" customWidth="1"/>
    <col min="9736" max="9736" width="12.7109375" style="571" customWidth="1"/>
    <col min="9737" max="9737" width="23.5703125" style="571" customWidth="1"/>
    <col min="9738" max="9738" width="12.42578125" style="571" customWidth="1"/>
    <col min="9739" max="9739" width="16.140625" style="571" customWidth="1"/>
    <col min="9740" max="9740" width="17.140625" style="571" customWidth="1"/>
    <col min="9741" max="9741" width="20.140625" style="571" customWidth="1"/>
    <col min="9742" max="9742" width="19.5703125" style="571" customWidth="1"/>
    <col min="9743" max="9984" width="9.140625" style="571"/>
    <col min="9985" max="9985" width="6.42578125" style="571" bestFit="1" customWidth="1"/>
    <col min="9986" max="9986" width="55.85546875" style="571" customWidth="1"/>
    <col min="9987" max="9987" width="18.85546875" style="571" customWidth="1"/>
    <col min="9988" max="9988" width="15" style="571" customWidth="1"/>
    <col min="9989" max="9989" width="17.140625" style="571" customWidth="1"/>
    <col min="9990" max="9990" width="14.7109375" style="571" customWidth="1"/>
    <col min="9991" max="9991" width="15" style="571" customWidth="1"/>
    <col min="9992" max="9992" width="12.7109375" style="571" customWidth="1"/>
    <col min="9993" max="9993" width="23.5703125" style="571" customWidth="1"/>
    <col min="9994" max="9994" width="12.42578125" style="571" customWidth="1"/>
    <col min="9995" max="9995" width="16.140625" style="571" customWidth="1"/>
    <col min="9996" max="9996" width="17.140625" style="571" customWidth="1"/>
    <col min="9997" max="9997" width="20.140625" style="571" customWidth="1"/>
    <col min="9998" max="9998" width="19.5703125" style="571" customWidth="1"/>
    <col min="9999" max="10240" width="9.140625" style="571"/>
    <col min="10241" max="10241" width="6.42578125" style="571" bestFit="1" customWidth="1"/>
    <col min="10242" max="10242" width="55.85546875" style="571" customWidth="1"/>
    <col min="10243" max="10243" width="18.85546875" style="571" customWidth="1"/>
    <col min="10244" max="10244" width="15" style="571" customWidth="1"/>
    <col min="10245" max="10245" width="17.140625" style="571" customWidth="1"/>
    <col min="10246" max="10246" width="14.7109375" style="571" customWidth="1"/>
    <col min="10247" max="10247" width="15" style="571" customWidth="1"/>
    <col min="10248" max="10248" width="12.7109375" style="571" customWidth="1"/>
    <col min="10249" max="10249" width="23.5703125" style="571" customWidth="1"/>
    <col min="10250" max="10250" width="12.42578125" style="571" customWidth="1"/>
    <col min="10251" max="10251" width="16.140625" style="571" customWidth="1"/>
    <col min="10252" max="10252" width="17.140625" style="571" customWidth="1"/>
    <col min="10253" max="10253" width="20.140625" style="571" customWidth="1"/>
    <col min="10254" max="10254" width="19.5703125" style="571" customWidth="1"/>
    <col min="10255" max="10496" width="9.140625" style="571"/>
    <col min="10497" max="10497" width="6.42578125" style="571" bestFit="1" customWidth="1"/>
    <col min="10498" max="10498" width="55.85546875" style="571" customWidth="1"/>
    <col min="10499" max="10499" width="18.85546875" style="571" customWidth="1"/>
    <col min="10500" max="10500" width="15" style="571" customWidth="1"/>
    <col min="10501" max="10501" width="17.140625" style="571" customWidth="1"/>
    <col min="10502" max="10502" width="14.7109375" style="571" customWidth="1"/>
    <col min="10503" max="10503" width="15" style="571" customWidth="1"/>
    <col min="10504" max="10504" width="12.7109375" style="571" customWidth="1"/>
    <col min="10505" max="10505" width="23.5703125" style="571" customWidth="1"/>
    <col min="10506" max="10506" width="12.42578125" style="571" customWidth="1"/>
    <col min="10507" max="10507" width="16.140625" style="571" customWidth="1"/>
    <col min="10508" max="10508" width="17.140625" style="571" customWidth="1"/>
    <col min="10509" max="10509" width="20.140625" style="571" customWidth="1"/>
    <col min="10510" max="10510" width="19.5703125" style="571" customWidth="1"/>
    <col min="10511" max="10752" width="9.140625" style="571"/>
    <col min="10753" max="10753" width="6.42578125" style="571" bestFit="1" customWidth="1"/>
    <col min="10754" max="10754" width="55.85546875" style="571" customWidth="1"/>
    <col min="10755" max="10755" width="18.85546875" style="571" customWidth="1"/>
    <col min="10756" max="10756" width="15" style="571" customWidth="1"/>
    <col min="10757" max="10757" width="17.140625" style="571" customWidth="1"/>
    <col min="10758" max="10758" width="14.7109375" style="571" customWidth="1"/>
    <col min="10759" max="10759" width="15" style="571" customWidth="1"/>
    <col min="10760" max="10760" width="12.7109375" style="571" customWidth="1"/>
    <col min="10761" max="10761" width="23.5703125" style="571" customWidth="1"/>
    <col min="10762" max="10762" width="12.42578125" style="571" customWidth="1"/>
    <col min="10763" max="10763" width="16.140625" style="571" customWidth="1"/>
    <col min="10764" max="10764" width="17.140625" style="571" customWidth="1"/>
    <col min="10765" max="10765" width="20.140625" style="571" customWidth="1"/>
    <col min="10766" max="10766" width="19.5703125" style="571" customWidth="1"/>
    <col min="10767" max="11008" width="9.140625" style="571"/>
    <col min="11009" max="11009" width="6.42578125" style="571" bestFit="1" customWidth="1"/>
    <col min="11010" max="11010" width="55.85546875" style="571" customWidth="1"/>
    <col min="11011" max="11011" width="18.85546875" style="571" customWidth="1"/>
    <col min="11012" max="11012" width="15" style="571" customWidth="1"/>
    <col min="11013" max="11013" width="17.140625" style="571" customWidth="1"/>
    <col min="11014" max="11014" width="14.7109375" style="571" customWidth="1"/>
    <col min="11015" max="11015" width="15" style="571" customWidth="1"/>
    <col min="11016" max="11016" width="12.7109375" style="571" customWidth="1"/>
    <col min="11017" max="11017" width="23.5703125" style="571" customWidth="1"/>
    <col min="11018" max="11018" width="12.42578125" style="571" customWidth="1"/>
    <col min="11019" max="11019" width="16.140625" style="571" customWidth="1"/>
    <col min="11020" max="11020" width="17.140625" style="571" customWidth="1"/>
    <col min="11021" max="11021" width="20.140625" style="571" customWidth="1"/>
    <col min="11022" max="11022" width="19.5703125" style="571" customWidth="1"/>
    <col min="11023" max="11264" width="9.140625" style="571"/>
    <col min="11265" max="11265" width="6.42578125" style="571" bestFit="1" customWidth="1"/>
    <col min="11266" max="11266" width="55.85546875" style="571" customWidth="1"/>
    <col min="11267" max="11267" width="18.85546875" style="571" customWidth="1"/>
    <col min="11268" max="11268" width="15" style="571" customWidth="1"/>
    <col min="11269" max="11269" width="17.140625" style="571" customWidth="1"/>
    <col min="11270" max="11270" width="14.7109375" style="571" customWidth="1"/>
    <col min="11271" max="11271" width="15" style="571" customWidth="1"/>
    <col min="11272" max="11272" width="12.7109375" style="571" customWidth="1"/>
    <col min="11273" max="11273" width="23.5703125" style="571" customWidth="1"/>
    <col min="11274" max="11274" width="12.42578125" style="571" customWidth="1"/>
    <col min="11275" max="11275" width="16.140625" style="571" customWidth="1"/>
    <col min="11276" max="11276" width="17.140625" style="571" customWidth="1"/>
    <col min="11277" max="11277" width="20.140625" style="571" customWidth="1"/>
    <col min="11278" max="11278" width="19.5703125" style="571" customWidth="1"/>
    <col min="11279" max="11520" width="9.140625" style="571"/>
    <col min="11521" max="11521" width="6.42578125" style="571" bestFit="1" customWidth="1"/>
    <col min="11522" max="11522" width="55.85546875" style="571" customWidth="1"/>
    <col min="11523" max="11523" width="18.85546875" style="571" customWidth="1"/>
    <col min="11524" max="11524" width="15" style="571" customWidth="1"/>
    <col min="11525" max="11525" width="17.140625" style="571" customWidth="1"/>
    <col min="11526" max="11526" width="14.7109375" style="571" customWidth="1"/>
    <col min="11527" max="11527" width="15" style="571" customWidth="1"/>
    <col min="11528" max="11528" width="12.7109375" style="571" customWidth="1"/>
    <col min="11529" max="11529" width="23.5703125" style="571" customWidth="1"/>
    <col min="11530" max="11530" width="12.42578125" style="571" customWidth="1"/>
    <col min="11531" max="11531" width="16.140625" style="571" customWidth="1"/>
    <col min="11532" max="11532" width="17.140625" style="571" customWidth="1"/>
    <col min="11533" max="11533" width="20.140625" style="571" customWidth="1"/>
    <col min="11534" max="11534" width="19.5703125" style="571" customWidth="1"/>
    <col min="11535" max="11776" width="9.140625" style="571"/>
    <col min="11777" max="11777" width="6.42578125" style="571" bestFit="1" customWidth="1"/>
    <col min="11778" max="11778" width="55.85546875" style="571" customWidth="1"/>
    <col min="11779" max="11779" width="18.85546875" style="571" customWidth="1"/>
    <col min="11780" max="11780" width="15" style="571" customWidth="1"/>
    <col min="11781" max="11781" width="17.140625" style="571" customWidth="1"/>
    <col min="11782" max="11782" width="14.7109375" style="571" customWidth="1"/>
    <col min="11783" max="11783" width="15" style="571" customWidth="1"/>
    <col min="11784" max="11784" width="12.7109375" style="571" customWidth="1"/>
    <col min="11785" max="11785" width="23.5703125" style="571" customWidth="1"/>
    <col min="11786" max="11786" width="12.42578125" style="571" customWidth="1"/>
    <col min="11787" max="11787" width="16.140625" style="571" customWidth="1"/>
    <col min="11788" max="11788" width="17.140625" style="571" customWidth="1"/>
    <col min="11789" max="11789" width="20.140625" style="571" customWidth="1"/>
    <col min="11790" max="11790" width="19.5703125" style="571" customWidth="1"/>
    <col min="11791" max="12032" width="9.140625" style="571"/>
    <col min="12033" max="12033" width="6.42578125" style="571" bestFit="1" customWidth="1"/>
    <col min="12034" max="12034" width="55.85546875" style="571" customWidth="1"/>
    <col min="12035" max="12035" width="18.85546875" style="571" customWidth="1"/>
    <col min="12036" max="12036" width="15" style="571" customWidth="1"/>
    <col min="12037" max="12037" width="17.140625" style="571" customWidth="1"/>
    <col min="12038" max="12038" width="14.7109375" style="571" customWidth="1"/>
    <col min="12039" max="12039" width="15" style="571" customWidth="1"/>
    <col min="12040" max="12040" width="12.7109375" style="571" customWidth="1"/>
    <col min="12041" max="12041" width="23.5703125" style="571" customWidth="1"/>
    <col min="12042" max="12042" width="12.42578125" style="571" customWidth="1"/>
    <col min="12043" max="12043" width="16.140625" style="571" customWidth="1"/>
    <col min="12044" max="12044" width="17.140625" style="571" customWidth="1"/>
    <col min="12045" max="12045" width="20.140625" style="571" customWidth="1"/>
    <col min="12046" max="12046" width="19.5703125" style="571" customWidth="1"/>
    <col min="12047" max="12288" width="9.140625" style="571"/>
    <col min="12289" max="12289" width="6.42578125" style="571" bestFit="1" customWidth="1"/>
    <col min="12290" max="12290" width="55.85546875" style="571" customWidth="1"/>
    <col min="12291" max="12291" width="18.85546875" style="571" customWidth="1"/>
    <col min="12292" max="12292" width="15" style="571" customWidth="1"/>
    <col min="12293" max="12293" width="17.140625" style="571" customWidth="1"/>
    <col min="12294" max="12294" width="14.7109375" style="571" customWidth="1"/>
    <col min="12295" max="12295" width="15" style="571" customWidth="1"/>
    <col min="12296" max="12296" width="12.7109375" style="571" customWidth="1"/>
    <col min="12297" max="12297" width="23.5703125" style="571" customWidth="1"/>
    <col min="12298" max="12298" width="12.42578125" style="571" customWidth="1"/>
    <col min="12299" max="12299" width="16.140625" style="571" customWidth="1"/>
    <col min="12300" max="12300" width="17.140625" style="571" customWidth="1"/>
    <col min="12301" max="12301" width="20.140625" style="571" customWidth="1"/>
    <col min="12302" max="12302" width="19.5703125" style="571" customWidth="1"/>
    <col min="12303" max="12544" width="9.140625" style="571"/>
    <col min="12545" max="12545" width="6.42578125" style="571" bestFit="1" customWidth="1"/>
    <col min="12546" max="12546" width="55.85546875" style="571" customWidth="1"/>
    <col min="12547" max="12547" width="18.85546875" style="571" customWidth="1"/>
    <col min="12548" max="12548" width="15" style="571" customWidth="1"/>
    <col min="12549" max="12549" width="17.140625" style="571" customWidth="1"/>
    <col min="12550" max="12550" width="14.7109375" style="571" customWidth="1"/>
    <col min="12551" max="12551" width="15" style="571" customWidth="1"/>
    <col min="12552" max="12552" width="12.7109375" style="571" customWidth="1"/>
    <col min="12553" max="12553" width="23.5703125" style="571" customWidth="1"/>
    <col min="12554" max="12554" width="12.42578125" style="571" customWidth="1"/>
    <col min="12555" max="12555" width="16.140625" style="571" customWidth="1"/>
    <col min="12556" max="12556" width="17.140625" style="571" customWidth="1"/>
    <col min="12557" max="12557" width="20.140625" style="571" customWidth="1"/>
    <col min="12558" max="12558" width="19.5703125" style="571" customWidth="1"/>
    <col min="12559" max="12800" width="9.140625" style="571"/>
    <col min="12801" max="12801" width="6.42578125" style="571" bestFit="1" customWidth="1"/>
    <col min="12802" max="12802" width="55.85546875" style="571" customWidth="1"/>
    <col min="12803" max="12803" width="18.85546875" style="571" customWidth="1"/>
    <col min="12804" max="12804" width="15" style="571" customWidth="1"/>
    <col min="12805" max="12805" width="17.140625" style="571" customWidth="1"/>
    <col min="12806" max="12806" width="14.7109375" style="571" customWidth="1"/>
    <col min="12807" max="12807" width="15" style="571" customWidth="1"/>
    <col min="12808" max="12808" width="12.7109375" style="571" customWidth="1"/>
    <col min="12809" max="12809" width="23.5703125" style="571" customWidth="1"/>
    <col min="12810" max="12810" width="12.42578125" style="571" customWidth="1"/>
    <col min="12811" max="12811" width="16.140625" style="571" customWidth="1"/>
    <col min="12812" max="12812" width="17.140625" style="571" customWidth="1"/>
    <col min="12813" max="12813" width="20.140625" style="571" customWidth="1"/>
    <col min="12814" max="12814" width="19.5703125" style="571" customWidth="1"/>
    <col min="12815" max="13056" width="9.140625" style="571"/>
    <col min="13057" max="13057" width="6.42578125" style="571" bestFit="1" customWidth="1"/>
    <col min="13058" max="13058" width="55.85546875" style="571" customWidth="1"/>
    <col min="13059" max="13059" width="18.85546875" style="571" customWidth="1"/>
    <col min="13060" max="13060" width="15" style="571" customWidth="1"/>
    <col min="13061" max="13061" width="17.140625" style="571" customWidth="1"/>
    <col min="13062" max="13062" width="14.7109375" style="571" customWidth="1"/>
    <col min="13063" max="13063" width="15" style="571" customWidth="1"/>
    <col min="13064" max="13064" width="12.7109375" style="571" customWidth="1"/>
    <col min="13065" max="13065" width="23.5703125" style="571" customWidth="1"/>
    <col min="13066" max="13066" width="12.42578125" style="571" customWidth="1"/>
    <col min="13067" max="13067" width="16.140625" style="571" customWidth="1"/>
    <col min="13068" max="13068" width="17.140625" style="571" customWidth="1"/>
    <col min="13069" max="13069" width="20.140625" style="571" customWidth="1"/>
    <col min="13070" max="13070" width="19.5703125" style="571" customWidth="1"/>
    <col min="13071" max="13312" width="9.140625" style="571"/>
    <col min="13313" max="13313" width="6.42578125" style="571" bestFit="1" customWidth="1"/>
    <col min="13314" max="13314" width="55.85546875" style="571" customWidth="1"/>
    <col min="13315" max="13315" width="18.85546875" style="571" customWidth="1"/>
    <col min="13316" max="13316" width="15" style="571" customWidth="1"/>
    <col min="13317" max="13317" width="17.140625" style="571" customWidth="1"/>
    <col min="13318" max="13318" width="14.7109375" style="571" customWidth="1"/>
    <col min="13319" max="13319" width="15" style="571" customWidth="1"/>
    <col min="13320" max="13320" width="12.7109375" style="571" customWidth="1"/>
    <col min="13321" max="13321" width="23.5703125" style="571" customWidth="1"/>
    <col min="13322" max="13322" width="12.42578125" style="571" customWidth="1"/>
    <col min="13323" max="13323" width="16.140625" style="571" customWidth="1"/>
    <col min="13324" max="13324" width="17.140625" style="571" customWidth="1"/>
    <col min="13325" max="13325" width="20.140625" style="571" customWidth="1"/>
    <col min="13326" max="13326" width="19.5703125" style="571" customWidth="1"/>
    <col min="13327" max="13568" width="9.140625" style="571"/>
    <col min="13569" max="13569" width="6.42578125" style="571" bestFit="1" customWidth="1"/>
    <col min="13570" max="13570" width="55.85546875" style="571" customWidth="1"/>
    <col min="13571" max="13571" width="18.85546875" style="571" customWidth="1"/>
    <col min="13572" max="13572" width="15" style="571" customWidth="1"/>
    <col min="13573" max="13573" width="17.140625" style="571" customWidth="1"/>
    <col min="13574" max="13574" width="14.7109375" style="571" customWidth="1"/>
    <col min="13575" max="13575" width="15" style="571" customWidth="1"/>
    <col min="13576" max="13576" width="12.7109375" style="571" customWidth="1"/>
    <col min="13577" max="13577" width="23.5703125" style="571" customWidth="1"/>
    <col min="13578" max="13578" width="12.42578125" style="571" customWidth="1"/>
    <col min="13579" max="13579" width="16.140625" style="571" customWidth="1"/>
    <col min="13580" max="13580" width="17.140625" style="571" customWidth="1"/>
    <col min="13581" max="13581" width="20.140625" style="571" customWidth="1"/>
    <col min="13582" max="13582" width="19.5703125" style="571" customWidth="1"/>
    <col min="13583" max="13824" width="9.140625" style="571"/>
    <col min="13825" max="13825" width="6.42578125" style="571" bestFit="1" customWidth="1"/>
    <col min="13826" max="13826" width="55.85546875" style="571" customWidth="1"/>
    <col min="13827" max="13827" width="18.85546875" style="571" customWidth="1"/>
    <col min="13828" max="13828" width="15" style="571" customWidth="1"/>
    <col min="13829" max="13829" width="17.140625" style="571" customWidth="1"/>
    <col min="13830" max="13830" width="14.7109375" style="571" customWidth="1"/>
    <col min="13831" max="13831" width="15" style="571" customWidth="1"/>
    <col min="13832" max="13832" width="12.7109375" style="571" customWidth="1"/>
    <col min="13833" max="13833" width="23.5703125" style="571" customWidth="1"/>
    <col min="13834" max="13834" width="12.42578125" style="571" customWidth="1"/>
    <col min="13835" max="13835" width="16.140625" style="571" customWidth="1"/>
    <col min="13836" max="13836" width="17.140625" style="571" customWidth="1"/>
    <col min="13837" max="13837" width="20.140625" style="571" customWidth="1"/>
    <col min="13838" max="13838" width="19.5703125" style="571" customWidth="1"/>
    <col min="13839" max="14080" width="9.140625" style="571"/>
    <col min="14081" max="14081" width="6.42578125" style="571" bestFit="1" customWidth="1"/>
    <col min="14082" max="14082" width="55.85546875" style="571" customWidth="1"/>
    <col min="14083" max="14083" width="18.85546875" style="571" customWidth="1"/>
    <col min="14084" max="14084" width="15" style="571" customWidth="1"/>
    <col min="14085" max="14085" width="17.140625" style="571" customWidth="1"/>
    <col min="14086" max="14086" width="14.7109375" style="571" customWidth="1"/>
    <col min="14087" max="14087" width="15" style="571" customWidth="1"/>
    <col min="14088" max="14088" width="12.7109375" style="571" customWidth="1"/>
    <col min="14089" max="14089" width="23.5703125" style="571" customWidth="1"/>
    <col min="14090" max="14090" width="12.42578125" style="571" customWidth="1"/>
    <col min="14091" max="14091" width="16.140625" style="571" customWidth="1"/>
    <col min="14092" max="14092" width="17.140625" style="571" customWidth="1"/>
    <col min="14093" max="14093" width="20.140625" style="571" customWidth="1"/>
    <col min="14094" max="14094" width="19.5703125" style="571" customWidth="1"/>
    <col min="14095" max="14336" width="9.140625" style="571"/>
    <col min="14337" max="14337" width="6.42578125" style="571" bestFit="1" customWidth="1"/>
    <col min="14338" max="14338" width="55.85546875" style="571" customWidth="1"/>
    <col min="14339" max="14339" width="18.85546875" style="571" customWidth="1"/>
    <col min="14340" max="14340" width="15" style="571" customWidth="1"/>
    <col min="14341" max="14341" width="17.140625" style="571" customWidth="1"/>
    <col min="14342" max="14342" width="14.7109375" style="571" customWidth="1"/>
    <col min="14343" max="14343" width="15" style="571" customWidth="1"/>
    <col min="14344" max="14344" width="12.7109375" style="571" customWidth="1"/>
    <col min="14345" max="14345" width="23.5703125" style="571" customWidth="1"/>
    <col min="14346" max="14346" width="12.42578125" style="571" customWidth="1"/>
    <col min="14347" max="14347" width="16.140625" style="571" customWidth="1"/>
    <col min="14348" max="14348" width="17.140625" style="571" customWidth="1"/>
    <col min="14349" max="14349" width="20.140625" style="571" customWidth="1"/>
    <col min="14350" max="14350" width="19.5703125" style="571" customWidth="1"/>
    <col min="14351" max="14592" width="9.140625" style="571"/>
    <col min="14593" max="14593" width="6.42578125" style="571" bestFit="1" customWidth="1"/>
    <col min="14594" max="14594" width="55.85546875" style="571" customWidth="1"/>
    <col min="14595" max="14595" width="18.85546875" style="571" customWidth="1"/>
    <col min="14596" max="14596" width="15" style="571" customWidth="1"/>
    <col min="14597" max="14597" width="17.140625" style="571" customWidth="1"/>
    <col min="14598" max="14598" width="14.7109375" style="571" customWidth="1"/>
    <col min="14599" max="14599" width="15" style="571" customWidth="1"/>
    <col min="14600" max="14600" width="12.7109375" style="571" customWidth="1"/>
    <col min="14601" max="14601" width="23.5703125" style="571" customWidth="1"/>
    <col min="14602" max="14602" width="12.42578125" style="571" customWidth="1"/>
    <col min="14603" max="14603" width="16.140625" style="571" customWidth="1"/>
    <col min="14604" max="14604" width="17.140625" style="571" customWidth="1"/>
    <col min="14605" max="14605" width="20.140625" style="571" customWidth="1"/>
    <col min="14606" max="14606" width="19.5703125" style="571" customWidth="1"/>
    <col min="14607" max="14848" width="9.140625" style="571"/>
    <col min="14849" max="14849" width="6.42578125" style="571" bestFit="1" customWidth="1"/>
    <col min="14850" max="14850" width="55.85546875" style="571" customWidth="1"/>
    <col min="14851" max="14851" width="18.85546875" style="571" customWidth="1"/>
    <col min="14852" max="14852" width="15" style="571" customWidth="1"/>
    <col min="14853" max="14853" width="17.140625" style="571" customWidth="1"/>
    <col min="14854" max="14854" width="14.7109375" style="571" customWidth="1"/>
    <col min="14855" max="14855" width="15" style="571" customWidth="1"/>
    <col min="14856" max="14856" width="12.7109375" style="571" customWidth="1"/>
    <col min="14857" max="14857" width="23.5703125" style="571" customWidth="1"/>
    <col min="14858" max="14858" width="12.42578125" style="571" customWidth="1"/>
    <col min="14859" max="14859" width="16.140625" style="571" customWidth="1"/>
    <col min="14860" max="14860" width="17.140625" style="571" customWidth="1"/>
    <col min="14861" max="14861" width="20.140625" style="571" customWidth="1"/>
    <col min="14862" max="14862" width="19.5703125" style="571" customWidth="1"/>
    <col min="14863" max="15104" width="9.140625" style="571"/>
    <col min="15105" max="15105" width="6.42578125" style="571" bestFit="1" customWidth="1"/>
    <col min="15106" max="15106" width="55.85546875" style="571" customWidth="1"/>
    <col min="15107" max="15107" width="18.85546875" style="571" customWidth="1"/>
    <col min="15108" max="15108" width="15" style="571" customWidth="1"/>
    <col min="15109" max="15109" width="17.140625" style="571" customWidth="1"/>
    <col min="15110" max="15110" width="14.7109375" style="571" customWidth="1"/>
    <col min="15111" max="15111" width="15" style="571" customWidth="1"/>
    <col min="15112" max="15112" width="12.7109375" style="571" customWidth="1"/>
    <col min="15113" max="15113" width="23.5703125" style="571" customWidth="1"/>
    <col min="15114" max="15114" width="12.42578125" style="571" customWidth="1"/>
    <col min="15115" max="15115" width="16.140625" style="571" customWidth="1"/>
    <col min="15116" max="15116" width="17.140625" style="571" customWidth="1"/>
    <col min="15117" max="15117" width="20.140625" style="571" customWidth="1"/>
    <col min="15118" max="15118" width="19.5703125" style="571" customWidth="1"/>
    <col min="15119" max="15360" width="9.140625" style="571"/>
    <col min="15361" max="15361" width="6.42578125" style="571" bestFit="1" customWidth="1"/>
    <col min="15362" max="15362" width="55.85546875" style="571" customWidth="1"/>
    <col min="15363" max="15363" width="18.85546875" style="571" customWidth="1"/>
    <col min="15364" max="15364" width="15" style="571" customWidth="1"/>
    <col min="15365" max="15365" width="17.140625" style="571" customWidth="1"/>
    <col min="15366" max="15366" width="14.7109375" style="571" customWidth="1"/>
    <col min="15367" max="15367" width="15" style="571" customWidth="1"/>
    <col min="15368" max="15368" width="12.7109375" style="571" customWidth="1"/>
    <col min="15369" max="15369" width="23.5703125" style="571" customWidth="1"/>
    <col min="15370" max="15370" width="12.42578125" style="571" customWidth="1"/>
    <col min="15371" max="15371" width="16.140625" style="571" customWidth="1"/>
    <col min="15372" max="15372" width="17.140625" style="571" customWidth="1"/>
    <col min="15373" max="15373" width="20.140625" style="571" customWidth="1"/>
    <col min="15374" max="15374" width="19.5703125" style="571" customWidth="1"/>
    <col min="15375" max="15616" width="9.140625" style="571"/>
    <col min="15617" max="15617" width="6.42578125" style="571" bestFit="1" customWidth="1"/>
    <col min="15618" max="15618" width="55.85546875" style="571" customWidth="1"/>
    <col min="15619" max="15619" width="18.85546875" style="571" customWidth="1"/>
    <col min="15620" max="15620" width="15" style="571" customWidth="1"/>
    <col min="15621" max="15621" width="17.140625" style="571" customWidth="1"/>
    <col min="15622" max="15622" width="14.7109375" style="571" customWidth="1"/>
    <col min="15623" max="15623" width="15" style="571" customWidth="1"/>
    <col min="15624" max="15624" width="12.7109375" style="571" customWidth="1"/>
    <col min="15625" max="15625" width="23.5703125" style="571" customWidth="1"/>
    <col min="15626" max="15626" width="12.42578125" style="571" customWidth="1"/>
    <col min="15627" max="15627" width="16.140625" style="571" customWidth="1"/>
    <col min="15628" max="15628" width="17.140625" style="571" customWidth="1"/>
    <col min="15629" max="15629" width="20.140625" style="571" customWidth="1"/>
    <col min="15630" max="15630" width="19.5703125" style="571" customWidth="1"/>
    <col min="15631" max="15872" width="9.140625" style="571"/>
    <col min="15873" max="15873" width="6.42578125" style="571" bestFit="1" customWidth="1"/>
    <col min="15874" max="15874" width="55.85546875" style="571" customWidth="1"/>
    <col min="15875" max="15875" width="18.85546875" style="571" customWidth="1"/>
    <col min="15876" max="15876" width="15" style="571" customWidth="1"/>
    <col min="15877" max="15877" width="17.140625" style="571" customWidth="1"/>
    <col min="15878" max="15878" width="14.7109375" style="571" customWidth="1"/>
    <col min="15879" max="15879" width="15" style="571" customWidth="1"/>
    <col min="15880" max="15880" width="12.7109375" style="571" customWidth="1"/>
    <col min="15881" max="15881" width="23.5703125" style="571" customWidth="1"/>
    <col min="15882" max="15882" width="12.42578125" style="571" customWidth="1"/>
    <col min="15883" max="15883" width="16.140625" style="571" customWidth="1"/>
    <col min="15884" max="15884" width="17.140625" style="571" customWidth="1"/>
    <col min="15885" max="15885" width="20.140625" style="571" customWidth="1"/>
    <col min="15886" max="15886" width="19.5703125" style="571" customWidth="1"/>
    <col min="15887" max="16128" width="9.140625" style="571"/>
    <col min="16129" max="16129" width="6.42578125" style="571" bestFit="1" customWidth="1"/>
    <col min="16130" max="16130" width="55.85546875" style="571" customWidth="1"/>
    <col min="16131" max="16131" width="18.85546875" style="571" customWidth="1"/>
    <col min="16132" max="16132" width="15" style="571" customWidth="1"/>
    <col min="16133" max="16133" width="17.140625" style="571" customWidth="1"/>
    <col min="16134" max="16134" width="14.7109375" style="571" customWidth="1"/>
    <col min="16135" max="16135" width="15" style="571" customWidth="1"/>
    <col min="16136" max="16136" width="12.7109375" style="571" customWidth="1"/>
    <col min="16137" max="16137" width="23.5703125" style="571" customWidth="1"/>
    <col min="16138" max="16138" width="12.42578125" style="571" customWidth="1"/>
    <col min="16139" max="16139" width="16.140625" style="571" customWidth="1"/>
    <col min="16140" max="16140" width="17.140625" style="571" customWidth="1"/>
    <col min="16141" max="16141" width="20.140625" style="571" customWidth="1"/>
    <col min="16142" max="16142" width="19.5703125" style="571" customWidth="1"/>
    <col min="16143" max="16384" width="9.140625" style="571"/>
  </cols>
  <sheetData>
    <row r="1" spans="1:33" ht="15.75">
      <c r="A1" s="568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</row>
    <row r="2" spans="1:33" ht="16.5" customHeight="1">
      <c r="A2" s="689" t="s">
        <v>390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</row>
    <row r="3" spans="1:33" ht="16.5" customHeight="1">
      <c r="A3" s="689" t="s">
        <v>389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</row>
    <row r="4" spans="1:33" ht="18">
      <c r="A4" s="737" t="s">
        <v>1845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</row>
    <row r="5" spans="1:33" ht="18">
      <c r="A5" s="572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</row>
    <row r="6" spans="1:33" ht="16.5">
      <c r="A6" s="574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</row>
    <row r="7" spans="1:33">
      <c r="A7" s="576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7" t="s">
        <v>388</v>
      </c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</row>
    <row r="8" spans="1:33" s="579" customFormat="1" ht="43.5" customHeight="1">
      <c r="A8" s="738" t="s">
        <v>387</v>
      </c>
      <c r="B8" s="684" t="s">
        <v>386</v>
      </c>
      <c r="C8" s="739" t="s">
        <v>1290</v>
      </c>
      <c r="D8" s="742" t="s">
        <v>1291</v>
      </c>
      <c r="E8" s="742"/>
      <c r="F8" s="739" t="s">
        <v>1292</v>
      </c>
      <c r="G8" s="739" t="s">
        <v>1293</v>
      </c>
      <c r="H8" s="684" t="s">
        <v>1294</v>
      </c>
      <c r="I8" s="684"/>
      <c r="J8" s="684" t="s">
        <v>1295</v>
      </c>
      <c r="K8" s="684"/>
      <c r="L8" s="684"/>
      <c r="M8" s="684" t="s">
        <v>385</v>
      </c>
      <c r="N8" s="684" t="s">
        <v>1296</v>
      </c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</row>
    <row r="9" spans="1:33" s="579" customFormat="1" ht="15.75" customHeight="1">
      <c r="A9" s="738"/>
      <c r="B9" s="684"/>
      <c r="C9" s="740"/>
      <c r="D9" s="742"/>
      <c r="E9" s="742"/>
      <c r="F9" s="740"/>
      <c r="G9" s="740"/>
      <c r="H9" s="684" t="s">
        <v>1274</v>
      </c>
      <c r="I9" s="684" t="s">
        <v>1297</v>
      </c>
      <c r="J9" s="684" t="s">
        <v>1274</v>
      </c>
      <c r="K9" s="684" t="s">
        <v>383</v>
      </c>
      <c r="L9" s="684"/>
      <c r="M9" s="684"/>
      <c r="N9" s="684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</row>
    <row r="10" spans="1:33" s="579" customFormat="1" ht="26.25" customHeight="1">
      <c r="A10" s="738"/>
      <c r="B10" s="684"/>
      <c r="C10" s="740"/>
      <c r="D10" s="742"/>
      <c r="E10" s="742"/>
      <c r="F10" s="740"/>
      <c r="G10" s="740"/>
      <c r="H10" s="684"/>
      <c r="I10" s="684"/>
      <c r="J10" s="684"/>
      <c r="K10" s="684" t="s">
        <v>1298</v>
      </c>
      <c r="L10" s="684" t="s">
        <v>1299</v>
      </c>
      <c r="M10" s="684"/>
      <c r="N10" s="684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</row>
    <row r="11" spans="1:33" s="579" customFormat="1" ht="15.75" customHeight="1">
      <c r="A11" s="738"/>
      <c r="B11" s="684"/>
      <c r="C11" s="740"/>
      <c r="D11" s="684" t="s">
        <v>1298</v>
      </c>
      <c r="E11" s="684" t="s">
        <v>1299</v>
      </c>
      <c r="F11" s="740"/>
      <c r="G11" s="740"/>
      <c r="H11" s="684"/>
      <c r="I11" s="684"/>
      <c r="J11" s="684"/>
      <c r="K11" s="684"/>
      <c r="L11" s="684"/>
      <c r="M11" s="684"/>
      <c r="N11" s="684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</row>
    <row r="12" spans="1:33" s="579" customFormat="1" ht="31.5" customHeight="1">
      <c r="A12" s="738"/>
      <c r="B12" s="684"/>
      <c r="C12" s="741"/>
      <c r="D12" s="684"/>
      <c r="E12" s="684"/>
      <c r="F12" s="741"/>
      <c r="G12" s="741"/>
      <c r="H12" s="684"/>
      <c r="I12" s="684"/>
      <c r="J12" s="684"/>
      <c r="K12" s="684"/>
      <c r="L12" s="684"/>
      <c r="M12" s="684"/>
      <c r="N12" s="684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</row>
    <row r="13" spans="1:33" s="579" customFormat="1" ht="15.75">
      <c r="A13" s="580" t="s">
        <v>211</v>
      </c>
      <c r="B13" s="581">
        <v>2</v>
      </c>
      <c r="C13" s="581">
        <v>3</v>
      </c>
      <c r="D13" s="581">
        <v>4</v>
      </c>
      <c r="E13" s="581">
        <v>5</v>
      </c>
      <c r="F13" s="581">
        <v>6</v>
      </c>
      <c r="G13" s="581">
        <v>7</v>
      </c>
      <c r="H13" s="581">
        <v>8</v>
      </c>
      <c r="I13" s="581">
        <v>9</v>
      </c>
      <c r="J13" s="581">
        <v>10</v>
      </c>
      <c r="K13" s="581">
        <v>11</v>
      </c>
      <c r="L13" s="581">
        <v>12</v>
      </c>
      <c r="M13" s="581">
        <v>13</v>
      </c>
      <c r="N13" s="581">
        <v>14</v>
      </c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</row>
    <row r="14" spans="1:33" s="586" customFormat="1" ht="15.75">
      <c r="A14" s="582">
        <v>1</v>
      </c>
      <c r="B14" s="583" t="s">
        <v>382</v>
      </c>
      <c r="C14" s="584">
        <v>28933181</v>
      </c>
      <c r="D14" s="584">
        <v>1719366</v>
      </c>
      <c r="E14" s="584">
        <v>10185</v>
      </c>
      <c r="F14" s="584">
        <v>78081</v>
      </c>
      <c r="G14" s="584">
        <v>72079</v>
      </c>
      <c r="H14" s="584">
        <v>1898846</v>
      </c>
      <c r="I14" s="584">
        <v>30641</v>
      </c>
      <c r="J14" s="584">
        <v>1906175</v>
      </c>
      <c r="K14" s="584">
        <v>1777143</v>
      </c>
      <c r="L14" s="584">
        <v>129032</v>
      </c>
      <c r="M14" s="584">
        <v>26857711</v>
      </c>
      <c r="N14" s="584">
        <v>437616</v>
      </c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</row>
    <row r="15" spans="1:33" s="579" customFormat="1" ht="31.5">
      <c r="A15" s="587">
        <v>1.1000000000000001</v>
      </c>
      <c r="B15" s="588" t="s">
        <v>381</v>
      </c>
      <c r="C15" s="589">
        <v>23515568</v>
      </c>
      <c r="D15" s="589">
        <v>0</v>
      </c>
      <c r="E15" s="589">
        <v>0</v>
      </c>
      <c r="F15" s="589">
        <v>74199</v>
      </c>
      <c r="G15" s="589">
        <v>68609</v>
      </c>
      <c r="H15" s="589">
        <v>1761234</v>
      </c>
      <c r="I15" s="589">
        <v>8108</v>
      </c>
      <c r="J15" s="589">
        <v>49139</v>
      </c>
      <c r="K15" s="589">
        <v>0</v>
      </c>
      <c r="L15" s="589">
        <v>49139</v>
      </c>
      <c r="M15" s="589">
        <v>21705195</v>
      </c>
      <c r="N15" s="589">
        <v>395599</v>
      </c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</row>
    <row r="16" spans="1:33" s="579" customFormat="1" ht="31.5">
      <c r="A16" s="590">
        <v>1.2</v>
      </c>
      <c r="B16" s="591" t="s">
        <v>380</v>
      </c>
      <c r="C16" s="592">
        <v>40720</v>
      </c>
      <c r="D16" s="592">
        <v>0</v>
      </c>
      <c r="E16" s="592">
        <v>0</v>
      </c>
      <c r="F16" s="592">
        <v>189</v>
      </c>
      <c r="G16" s="592">
        <v>48</v>
      </c>
      <c r="H16" s="592">
        <v>0</v>
      </c>
      <c r="I16" s="592">
        <v>0</v>
      </c>
      <c r="J16" s="592">
        <v>0</v>
      </c>
      <c r="K16" s="592">
        <v>0</v>
      </c>
      <c r="L16" s="592">
        <v>0</v>
      </c>
      <c r="M16" s="592">
        <v>40720</v>
      </c>
      <c r="N16" s="592">
        <v>175</v>
      </c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</row>
    <row r="17" spans="1:33" s="579" customFormat="1" ht="15.75">
      <c r="A17" s="590">
        <v>1.3</v>
      </c>
      <c r="B17" s="591" t="s">
        <v>379</v>
      </c>
      <c r="C17" s="592">
        <v>76550</v>
      </c>
      <c r="D17" s="592">
        <v>0</v>
      </c>
      <c r="E17" s="592">
        <v>0</v>
      </c>
      <c r="F17" s="592">
        <v>10</v>
      </c>
      <c r="G17" s="592">
        <v>12</v>
      </c>
      <c r="H17" s="592">
        <v>2640</v>
      </c>
      <c r="I17" s="592">
        <v>0</v>
      </c>
      <c r="J17" s="592">
        <v>0</v>
      </c>
      <c r="K17" s="592">
        <v>0</v>
      </c>
      <c r="L17" s="592">
        <v>0</v>
      </c>
      <c r="M17" s="592">
        <v>73910</v>
      </c>
      <c r="N17" s="592">
        <v>0</v>
      </c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</row>
    <row r="18" spans="1:33" s="579" customFormat="1" ht="31.5">
      <c r="A18" s="590">
        <v>1.4</v>
      </c>
      <c r="B18" s="591" t="s">
        <v>378</v>
      </c>
      <c r="C18" s="592">
        <v>0</v>
      </c>
      <c r="D18" s="592">
        <v>0</v>
      </c>
      <c r="E18" s="592">
        <v>0</v>
      </c>
      <c r="F18" s="592">
        <v>0</v>
      </c>
      <c r="G18" s="592">
        <v>0</v>
      </c>
      <c r="H18" s="592">
        <v>0</v>
      </c>
      <c r="I18" s="592">
        <v>0</v>
      </c>
      <c r="J18" s="592">
        <v>0</v>
      </c>
      <c r="K18" s="592">
        <v>0</v>
      </c>
      <c r="L18" s="592">
        <v>0</v>
      </c>
      <c r="M18" s="592">
        <v>0</v>
      </c>
      <c r="N18" s="592">
        <v>0</v>
      </c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</row>
    <row r="19" spans="1:33" s="579" customFormat="1" ht="15.75">
      <c r="A19" s="590">
        <v>1.5</v>
      </c>
      <c r="B19" s="591" t="s">
        <v>377</v>
      </c>
      <c r="C19" s="592">
        <v>12992</v>
      </c>
      <c r="D19" s="592">
        <v>0</v>
      </c>
      <c r="E19" s="592">
        <v>0</v>
      </c>
      <c r="F19" s="592">
        <v>10</v>
      </c>
      <c r="G19" s="592">
        <v>4</v>
      </c>
      <c r="H19" s="592">
        <v>0</v>
      </c>
      <c r="I19" s="592">
        <v>0</v>
      </c>
      <c r="J19" s="592">
        <v>0</v>
      </c>
      <c r="K19" s="592">
        <v>0</v>
      </c>
      <c r="L19" s="592">
        <v>0</v>
      </c>
      <c r="M19" s="592">
        <v>12992</v>
      </c>
      <c r="N19" s="592">
        <v>720</v>
      </c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</row>
    <row r="20" spans="1:33" s="579" customFormat="1" ht="31.5">
      <c r="A20" s="590">
        <v>1.6</v>
      </c>
      <c r="B20" s="591" t="s">
        <v>376</v>
      </c>
      <c r="C20" s="592">
        <v>0</v>
      </c>
      <c r="D20" s="592">
        <v>0</v>
      </c>
      <c r="E20" s="592">
        <v>0</v>
      </c>
      <c r="F20" s="592">
        <v>0</v>
      </c>
      <c r="G20" s="592">
        <v>0</v>
      </c>
      <c r="H20" s="592">
        <v>0</v>
      </c>
      <c r="I20" s="592">
        <v>0</v>
      </c>
      <c r="J20" s="592">
        <v>0</v>
      </c>
      <c r="K20" s="592">
        <v>0</v>
      </c>
      <c r="L20" s="592">
        <v>0</v>
      </c>
      <c r="M20" s="592">
        <v>0</v>
      </c>
      <c r="N20" s="592">
        <v>0</v>
      </c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</row>
    <row r="21" spans="1:33" s="579" customFormat="1" ht="31.5">
      <c r="A21" s="590">
        <v>1.7</v>
      </c>
      <c r="B21" s="591" t="s">
        <v>375</v>
      </c>
      <c r="C21" s="592">
        <v>32065</v>
      </c>
      <c r="D21" s="592">
        <v>0</v>
      </c>
      <c r="E21" s="592">
        <v>0</v>
      </c>
      <c r="F21" s="592">
        <v>47</v>
      </c>
      <c r="G21" s="592">
        <v>19</v>
      </c>
      <c r="H21" s="592">
        <v>680</v>
      </c>
      <c r="I21" s="592">
        <v>0</v>
      </c>
      <c r="J21" s="592">
        <v>0</v>
      </c>
      <c r="K21" s="592">
        <v>0</v>
      </c>
      <c r="L21" s="592">
        <v>0</v>
      </c>
      <c r="M21" s="592">
        <v>31385</v>
      </c>
      <c r="N21" s="592">
        <v>200</v>
      </c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8"/>
      <c r="AG21" s="578"/>
    </row>
    <row r="22" spans="1:33" s="579" customFormat="1" ht="63">
      <c r="A22" s="590">
        <v>1.8</v>
      </c>
      <c r="B22" s="591" t="s">
        <v>374</v>
      </c>
      <c r="C22" s="592">
        <v>4614</v>
      </c>
      <c r="D22" s="592">
        <v>0</v>
      </c>
      <c r="E22" s="592">
        <v>0</v>
      </c>
      <c r="F22" s="592">
        <v>10</v>
      </c>
      <c r="G22" s="592">
        <v>3</v>
      </c>
      <c r="H22" s="592">
        <v>0</v>
      </c>
      <c r="I22" s="592">
        <v>0</v>
      </c>
      <c r="J22" s="592">
        <v>0</v>
      </c>
      <c r="K22" s="592">
        <v>0</v>
      </c>
      <c r="L22" s="592">
        <v>0</v>
      </c>
      <c r="M22" s="592">
        <v>4614</v>
      </c>
      <c r="N22" s="592">
        <v>58</v>
      </c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</row>
    <row r="23" spans="1:33" s="579" customFormat="1" ht="47.25">
      <c r="A23" s="590">
        <v>1.9</v>
      </c>
      <c r="B23" s="591" t="s">
        <v>373</v>
      </c>
      <c r="C23" s="592">
        <v>5250672</v>
      </c>
      <c r="D23" s="592">
        <v>1719366</v>
      </c>
      <c r="E23" s="592">
        <v>10185</v>
      </c>
      <c r="F23" s="592">
        <v>3616</v>
      </c>
      <c r="G23" s="592">
        <v>3384</v>
      </c>
      <c r="H23" s="592">
        <v>134292</v>
      </c>
      <c r="I23" s="592">
        <v>22533</v>
      </c>
      <c r="J23" s="592">
        <v>1857036</v>
      </c>
      <c r="K23" s="592">
        <v>1777143</v>
      </c>
      <c r="L23" s="592">
        <v>79893</v>
      </c>
      <c r="M23" s="592">
        <v>4988895</v>
      </c>
      <c r="N23" s="592">
        <v>40864</v>
      </c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</row>
    <row r="24" spans="1:33" s="579" customFormat="1" ht="15.75">
      <c r="A24" s="593">
        <v>1.1000000000000001</v>
      </c>
      <c r="B24" s="594" t="s">
        <v>351</v>
      </c>
      <c r="C24" s="595">
        <v>0</v>
      </c>
      <c r="D24" s="595">
        <v>0</v>
      </c>
      <c r="E24" s="595">
        <v>0</v>
      </c>
      <c r="F24" s="595">
        <v>0</v>
      </c>
      <c r="G24" s="595">
        <v>0</v>
      </c>
      <c r="H24" s="595">
        <v>0</v>
      </c>
      <c r="I24" s="595">
        <v>0</v>
      </c>
      <c r="J24" s="595">
        <v>0</v>
      </c>
      <c r="K24" s="595">
        <v>0</v>
      </c>
      <c r="L24" s="595">
        <v>0</v>
      </c>
      <c r="M24" s="595">
        <v>0</v>
      </c>
      <c r="N24" s="595">
        <v>0</v>
      </c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</row>
    <row r="25" spans="1:33" s="586" customFormat="1" ht="15.75">
      <c r="A25" s="582">
        <v>2</v>
      </c>
      <c r="B25" s="583" t="s">
        <v>372</v>
      </c>
      <c r="C25" s="584">
        <v>32110378</v>
      </c>
      <c r="D25" s="584">
        <v>885877</v>
      </c>
      <c r="E25" s="584">
        <v>238593</v>
      </c>
      <c r="F25" s="584">
        <v>123333</v>
      </c>
      <c r="G25" s="584">
        <v>244775</v>
      </c>
      <c r="H25" s="584">
        <v>15935</v>
      </c>
      <c r="I25" s="584">
        <v>2814</v>
      </c>
      <c r="J25" s="584">
        <v>367642</v>
      </c>
      <c r="K25" s="584">
        <v>120008</v>
      </c>
      <c r="L25" s="584">
        <v>247634</v>
      </c>
      <c r="M25" s="584">
        <v>32851271</v>
      </c>
      <c r="N25" s="584">
        <v>707610</v>
      </c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</row>
    <row r="26" spans="1:33" s="579" customFormat="1" ht="15.75">
      <c r="A26" s="587">
        <v>2.1</v>
      </c>
      <c r="B26" s="588" t="s">
        <v>371</v>
      </c>
      <c r="C26" s="589">
        <v>2044979</v>
      </c>
      <c r="D26" s="589">
        <v>0</v>
      </c>
      <c r="E26" s="589">
        <v>203</v>
      </c>
      <c r="F26" s="589">
        <v>4519</v>
      </c>
      <c r="G26" s="589">
        <v>5032</v>
      </c>
      <c r="H26" s="589">
        <v>0</v>
      </c>
      <c r="I26" s="589">
        <v>0</v>
      </c>
      <c r="J26" s="589">
        <v>156077</v>
      </c>
      <c r="K26" s="589">
        <v>0</v>
      </c>
      <c r="L26" s="589">
        <v>156077</v>
      </c>
      <c r="M26" s="589">
        <v>1889105</v>
      </c>
      <c r="N26" s="589">
        <v>130</v>
      </c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</row>
    <row r="27" spans="1:33" s="579" customFormat="1" ht="15.75">
      <c r="A27" s="590">
        <v>2.2000000000000002</v>
      </c>
      <c r="B27" s="591" t="s">
        <v>370</v>
      </c>
      <c r="C27" s="592">
        <v>12528356</v>
      </c>
      <c r="D27" s="592">
        <v>0</v>
      </c>
      <c r="E27" s="592">
        <v>0</v>
      </c>
      <c r="F27" s="592">
        <v>4811</v>
      </c>
      <c r="G27" s="592">
        <v>115274</v>
      </c>
      <c r="H27" s="592">
        <v>0</v>
      </c>
      <c r="I27" s="592">
        <v>0</v>
      </c>
      <c r="J27" s="592">
        <v>0</v>
      </c>
      <c r="K27" s="592">
        <v>0</v>
      </c>
      <c r="L27" s="592">
        <v>0</v>
      </c>
      <c r="M27" s="592">
        <v>12528356</v>
      </c>
      <c r="N27" s="592">
        <v>0</v>
      </c>
      <c r="O27" s="578"/>
      <c r="P27" s="578"/>
      <c r="Q27" s="578"/>
      <c r="R27" s="578"/>
      <c r="S27" s="578"/>
      <c r="T27" s="578"/>
      <c r="U27" s="578"/>
      <c r="V27" s="578"/>
      <c r="W27" s="578"/>
      <c r="X27" s="578"/>
      <c r="Y27" s="578"/>
      <c r="Z27" s="578"/>
      <c r="AA27" s="578"/>
      <c r="AB27" s="578"/>
      <c r="AC27" s="578"/>
      <c r="AD27" s="578"/>
      <c r="AE27" s="578"/>
      <c r="AF27" s="578"/>
      <c r="AG27" s="578"/>
    </row>
    <row r="28" spans="1:33" s="579" customFormat="1" ht="15.75">
      <c r="A28" s="596" t="s">
        <v>1846</v>
      </c>
      <c r="B28" s="591" t="s">
        <v>1282</v>
      </c>
      <c r="C28" s="592">
        <v>7964261</v>
      </c>
      <c r="D28" s="592">
        <v>0</v>
      </c>
      <c r="E28" s="592">
        <v>0</v>
      </c>
      <c r="F28" s="592">
        <v>4079</v>
      </c>
      <c r="G28" s="592">
        <v>67738</v>
      </c>
      <c r="H28" s="592">
        <v>0</v>
      </c>
      <c r="I28" s="592">
        <v>0</v>
      </c>
      <c r="J28" s="592">
        <v>0</v>
      </c>
      <c r="K28" s="592">
        <v>0</v>
      </c>
      <c r="L28" s="592">
        <v>0</v>
      </c>
      <c r="M28" s="592">
        <v>7964261</v>
      </c>
      <c r="N28" s="592">
        <v>0</v>
      </c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</row>
    <row r="29" spans="1:33" s="579" customFormat="1" ht="15.75">
      <c r="A29" s="596" t="s">
        <v>1847</v>
      </c>
      <c r="B29" s="591" t="s">
        <v>1284</v>
      </c>
      <c r="C29" s="592">
        <v>3661040</v>
      </c>
      <c r="D29" s="592">
        <v>0</v>
      </c>
      <c r="E29" s="592">
        <v>0</v>
      </c>
      <c r="F29" s="592">
        <v>634</v>
      </c>
      <c r="G29" s="592">
        <v>44952</v>
      </c>
      <c r="H29" s="592">
        <v>0</v>
      </c>
      <c r="I29" s="592">
        <v>0</v>
      </c>
      <c r="J29" s="592">
        <v>0</v>
      </c>
      <c r="K29" s="592">
        <v>0</v>
      </c>
      <c r="L29" s="592">
        <v>0</v>
      </c>
      <c r="M29" s="592">
        <v>3661040</v>
      </c>
      <c r="N29" s="592">
        <v>0</v>
      </c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</row>
    <row r="30" spans="1:33" s="579" customFormat="1" ht="15.75">
      <c r="A30" s="596" t="s">
        <v>1848</v>
      </c>
      <c r="B30" s="591" t="s">
        <v>369</v>
      </c>
      <c r="C30" s="592">
        <v>903055</v>
      </c>
      <c r="D30" s="592">
        <v>0</v>
      </c>
      <c r="E30" s="592">
        <v>0</v>
      </c>
      <c r="F30" s="592">
        <v>98</v>
      </c>
      <c r="G30" s="592">
        <v>2584</v>
      </c>
      <c r="H30" s="592">
        <v>0</v>
      </c>
      <c r="I30" s="592">
        <v>0</v>
      </c>
      <c r="J30" s="592">
        <v>0</v>
      </c>
      <c r="K30" s="592">
        <v>0</v>
      </c>
      <c r="L30" s="592">
        <v>0</v>
      </c>
      <c r="M30" s="592">
        <v>903055</v>
      </c>
      <c r="N30" s="592">
        <v>0</v>
      </c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  <c r="AF30" s="578"/>
      <c r="AG30" s="578"/>
    </row>
    <row r="31" spans="1:33" s="579" customFormat="1" ht="15.75">
      <c r="A31" s="590">
        <v>2.2999999999999998</v>
      </c>
      <c r="B31" s="591" t="s">
        <v>368</v>
      </c>
      <c r="C31" s="592">
        <v>674895</v>
      </c>
      <c r="D31" s="592">
        <v>85107</v>
      </c>
      <c r="E31" s="592">
        <v>223093</v>
      </c>
      <c r="F31" s="592">
        <v>2441</v>
      </c>
      <c r="G31" s="592">
        <v>2129</v>
      </c>
      <c r="H31" s="592">
        <v>3376</v>
      </c>
      <c r="I31" s="592">
        <v>2814</v>
      </c>
      <c r="J31" s="592">
        <v>121564</v>
      </c>
      <c r="K31" s="592">
        <v>79303</v>
      </c>
      <c r="L31" s="592">
        <v>42261</v>
      </c>
      <c r="M31" s="592">
        <v>858155</v>
      </c>
      <c r="N31" s="592">
        <v>601</v>
      </c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</row>
    <row r="32" spans="1:33" s="579" customFormat="1" ht="15.75">
      <c r="A32" s="590">
        <v>2.4</v>
      </c>
      <c r="B32" s="591" t="s">
        <v>367</v>
      </c>
      <c r="C32" s="592">
        <v>16862148</v>
      </c>
      <c r="D32" s="592">
        <v>800770</v>
      </c>
      <c r="E32" s="592">
        <v>15297</v>
      </c>
      <c r="F32" s="592">
        <v>111562</v>
      </c>
      <c r="G32" s="592">
        <v>122340</v>
      </c>
      <c r="H32" s="592">
        <v>12559</v>
      </c>
      <c r="I32" s="592">
        <v>0</v>
      </c>
      <c r="J32" s="592">
        <v>90001</v>
      </c>
      <c r="K32" s="592">
        <v>40705</v>
      </c>
      <c r="L32" s="592">
        <v>49296</v>
      </c>
      <c r="M32" s="604">
        <v>17575655</v>
      </c>
      <c r="N32" s="592">
        <v>706879</v>
      </c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</row>
    <row r="33" spans="1:33" s="579" customFormat="1" ht="15.75">
      <c r="A33" s="597">
        <v>2.5</v>
      </c>
      <c r="B33" s="594" t="s">
        <v>351</v>
      </c>
      <c r="C33" s="595">
        <v>0</v>
      </c>
      <c r="D33" s="595">
        <v>0</v>
      </c>
      <c r="E33" s="595">
        <v>0</v>
      </c>
      <c r="F33" s="595">
        <v>0</v>
      </c>
      <c r="G33" s="595">
        <v>0</v>
      </c>
      <c r="H33" s="595">
        <v>0</v>
      </c>
      <c r="I33" s="595">
        <v>0</v>
      </c>
      <c r="J33" s="595">
        <v>0</v>
      </c>
      <c r="K33" s="595">
        <v>0</v>
      </c>
      <c r="L33" s="595">
        <v>0</v>
      </c>
      <c r="M33" s="595">
        <v>0</v>
      </c>
      <c r="N33" s="595">
        <v>0</v>
      </c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</row>
    <row r="34" spans="1:33" s="586" customFormat="1" ht="15.75">
      <c r="A34" s="582">
        <v>3</v>
      </c>
      <c r="B34" s="583" t="s">
        <v>366</v>
      </c>
      <c r="C34" s="584">
        <v>12050549</v>
      </c>
      <c r="D34" s="584">
        <v>3707189</v>
      </c>
      <c r="E34" s="584">
        <v>9079267</v>
      </c>
      <c r="F34" s="584">
        <v>19396</v>
      </c>
      <c r="G34" s="584">
        <v>13354</v>
      </c>
      <c r="H34" s="584">
        <v>2672292</v>
      </c>
      <c r="I34" s="584">
        <v>3273</v>
      </c>
      <c r="J34" s="584">
        <v>5641281</v>
      </c>
      <c r="K34" s="584">
        <v>186594</v>
      </c>
      <c r="L34" s="584">
        <v>5454687</v>
      </c>
      <c r="M34" s="584">
        <v>16523432</v>
      </c>
      <c r="N34" s="584">
        <v>398716</v>
      </c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585"/>
      <c r="AD34" s="585"/>
      <c r="AE34" s="585"/>
      <c r="AF34" s="585"/>
      <c r="AG34" s="585"/>
    </row>
    <row r="35" spans="1:33" s="579" customFormat="1" ht="15.75">
      <c r="A35" s="587">
        <v>3.1</v>
      </c>
      <c r="B35" s="588" t="s">
        <v>365</v>
      </c>
      <c r="C35" s="589">
        <v>5554201</v>
      </c>
      <c r="D35" s="589">
        <v>49562</v>
      </c>
      <c r="E35" s="589">
        <v>7891</v>
      </c>
      <c r="F35" s="589">
        <v>15938</v>
      </c>
      <c r="G35" s="589">
        <v>11590</v>
      </c>
      <c r="H35" s="589">
        <v>800904</v>
      </c>
      <c r="I35" s="589">
        <v>3273</v>
      </c>
      <c r="J35" s="589">
        <v>353344</v>
      </c>
      <c r="K35" s="589">
        <v>80826</v>
      </c>
      <c r="L35" s="589">
        <v>272518</v>
      </c>
      <c r="M35" s="589">
        <v>4457406</v>
      </c>
      <c r="N35" s="589">
        <v>26134</v>
      </c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/>
    </row>
    <row r="36" spans="1:33" s="579" customFormat="1" ht="15.75">
      <c r="A36" s="590">
        <v>3.2</v>
      </c>
      <c r="B36" s="591" t="s">
        <v>364</v>
      </c>
      <c r="C36" s="592">
        <v>75067</v>
      </c>
      <c r="D36" s="592">
        <v>22442</v>
      </c>
      <c r="E36" s="592">
        <v>0</v>
      </c>
      <c r="F36" s="592">
        <v>56</v>
      </c>
      <c r="G36" s="592">
        <v>23</v>
      </c>
      <c r="H36" s="592">
        <v>21142</v>
      </c>
      <c r="I36" s="592">
        <v>0</v>
      </c>
      <c r="J36" s="592">
        <v>40657</v>
      </c>
      <c r="K36" s="592">
        <v>17501</v>
      </c>
      <c r="L36" s="592">
        <v>23156</v>
      </c>
      <c r="M36" s="592">
        <v>35710</v>
      </c>
      <c r="N36" s="592">
        <v>1321</v>
      </c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</row>
    <row r="37" spans="1:33" s="579" customFormat="1" ht="15.75">
      <c r="A37" s="590">
        <v>3.3</v>
      </c>
      <c r="B37" s="591" t="s">
        <v>363</v>
      </c>
      <c r="C37" s="592">
        <v>866988</v>
      </c>
      <c r="D37" s="592">
        <v>2386357</v>
      </c>
      <c r="E37" s="592">
        <v>174481</v>
      </c>
      <c r="F37" s="592">
        <v>49</v>
      </c>
      <c r="G37" s="592">
        <v>14</v>
      </c>
      <c r="H37" s="592">
        <v>0</v>
      </c>
      <c r="I37" s="592">
        <v>0</v>
      </c>
      <c r="J37" s="592">
        <v>2617601</v>
      </c>
      <c r="K37" s="592">
        <v>22115</v>
      </c>
      <c r="L37" s="592">
        <v>2595486</v>
      </c>
      <c r="M37" s="592">
        <v>810225</v>
      </c>
      <c r="N37" s="592">
        <v>0</v>
      </c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</row>
    <row r="38" spans="1:33" s="579" customFormat="1" ht="15.75">
      <c r="A38" s="590">
        <v>3.4</v>
      </c>
      <c r="B38" s="591" t="s">
        <v>362</v>
      </c>
      <c r="C38" s="592">
        <v>97144</v>
      </c>
      <c r="D38" s="592">
        <v>3894</v>
      </c>
      <c r="E38" s="592">
        <v>81915</v>
      </c>
      <c r="F38" s="592">
        <v>15</v>
      </c>
      <c r="G38" s="592">
        <v>28</v>
      </c>
      <c r="H38" s="592">
        <v>0</v>
      </c>
      <c r="I38" s="592">
        <v>0</v>
      </c>
      <c r="J38" s="592">
        <v>22865</v>
      </c>
      <c r="K38" s="592">
        <v>3894</v>
      </c>
      <c r="L38" s="592">
        <v>18971</v>
      </c>
      <c r="M38" s="592">
        <v>160088</v>
      </c>
      <c r="N38" s="592">
        <v>9115</v>
      </c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</row>
    <row r="39" spans="1:33" s="579" customFormat="1" ht="15.75">
      <c r="A39" s="590">
        <v>3.5</v>
      </c>
      <c r="B39" s="591" t="s">
        <v>361</v>
      </c>
      <c r="C39" s="592">
        <v>191450</v>
      </c>
      <c r="D39" s="592">
        <v>561</v>
      </c>
      <c r="E39" s="592">
        <v>1344</v>
      </c>
      <c r="F39" s="592">
        <v>1135</v>
      </c>
      <c r="G39" s="592">
        <v>557</v>
      </c>
      <c r="H39" s="592">
        <v>12329</v>
      </c>
      <c r="I39" s="592">
        <v>0</v>
      </c>
      <c r="J39" s="592">
        <v>112398</v>
      </c>
      <c r="K39" s="592">
        <v>1246</v>
      </c>
      <c r="L39" s="592">
        <v>111152</v>
      </c>
      <c r="M39" s="592">
        <v>68628</v>
      </c>
      <c r="N39" s="592">
        <v>1846</v>
      </c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</row>
    <row r="40" spans="1:33" s="579" customFormat="1" ht="47.25">
      <c r="A40" s="590">
        <v>3.6</v>
      </c>
      <c r="B40" s="591" t="s">
        <v>1286</v>
      </c>
      <c r="C40" s="592">
        <v>3168235</v>
      </c>
      <c r="D40" s="592">
        <v>88651</v>
      </c>
      <c r="E40" s="592">
        <v>8349792</v>
      </c>
      <c r="F40" s="592">
        <v>948</v>
      </c>
      <c r="G40" s="592">
        <v>563</v>
      </c>
      <c r="H40" s="592">
        <v>33846</v>
      </c>
      <c r="I40" s="592">
        <v>0</v>
      </c>
      <c r="J40" s="592">
        <v>1275860</v>
      </c>
      <c r="K40" s="592">
        <v>60872</v>
      </c>
      <c r="L40" s="592">
        <v>1214988</v>
      </c>
      <c r="M40" s="592">
        <v>10296972</v>
      </c>
      <c r="N40" s="592">
        <v>286652</v>
      </c>
      <c r="O40" s="578"/>
      <c r="P40" s="578"/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78"/>
    </row>
    <row r="41" spans="1:33" s="579" customFormat="1" ht="47.25">
      <c r="A41" s="590">
        <v>3.7</v>
      </c>
      <c r="B41" s="591" t="s">
        <v>360</v>
      </c>
      <c r="C41" s="592">
        <v>90268</v>
      </c>
      <c r="D41" s="592">
        <v>0</v>
      </c>
      <c r="E41" s="592">
        <v>0</v>
      </c>
      <c r="F41" s="592">
        <v>428</v>
      </c>
      <c r="G41" s="592">
        <v>344</v>
      </c>
      <c r="H41" s="592">
        <v>964</v>
      </c>
      <c r="I41" s="592">
        <v>0</v>
      </c>
      <c r="J41" s="592">
        <v>5158</v>
      </c>
      <c r="K41" s="592">
        <v>0</v>
      </c>
      <c r="L41" s="592">
        <v>5158</v>
      </c>
      <c r="M41" s="592">
        <v>84146</v>
      </c>
      <c r="N41" s="592">
        <v>5843</v>
      </c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</row>
    <row r="42" spans="1:33" s="579" customFormat="1" ht="47.25">
      <c r="A42" s="590">
        <v>3.8</v>
      </c>
      <c r="B42" s="591" t="s">
        <v>359</v>
      </c>
      <c r="C42" s="592">
        <v>0</v>
      </c>
      <c r="D42" s="592">
        <v>190413</v>
      </c>
      <c r="E42" s="592">
        <v>425</v>
      </c>
      <c r="F42" s="592">
        <v>5</v>
      </c>
      <c r="G42" s="592">
        <v>2</v>
      </c>
      <c r="H42" s="592">
        <v>0</v>
      </c>
      <c r="I42" s="592">
        <v>0</v>
      </c>
      <c r="J42" s="592">
        <v>188507</v>
      </c>
      <c r="K42" s="592">
        <v>0</v>
      </c>
      <c r="L42" s="592">
        <v>188507</v>
      </c>
      <c r="M42" s="592">
        <v>2331</v>
      </c>
      <c r="N42" s="592">
        <v>91</v>
      </c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</row>
    <row r="43" spans="1:33" s="579" customFormat="1" ht="31.5">
      <c r="A43" s="590">
        <v>3.9</v>
      </c>
      <c r="B43" s="591" t="s">
        <v>358</v>
      </c>
      <c r="C43" s="592">
        <v>0</v>
      </c>
      <c r="D43" s="592">
        <v>0</v>
      </c>
      <c r="E43" s="592">
        <v>0</v>
      </c>
      <c r="F43" s="592">
        <v>1</v>
      </c>
      <c r="G43" s="592">
        <v>0</v>
      </c>
      <c r="H43" s="592">
        <v>0</v>
      </c>
      <c r="I43" s="592">
        <v>0</v>
      </c>
      <c r="J43" s="592">
        <v>0</v>
      </c>
      <c r="K43" s="592">
        <v>0</v>
      </c>
      <c r="L43" s="592">
        <v>0</v>
      </c>
      <c r="M43" s="592">
        <v>0</v>
      </c>
      <c r="N43" s="592">
        <v>0</v>
      </c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</row>
    <row r="44" spans="1:33" s="579" customFormat="1" ht="47.25">
      <c r="A44" s="598">
        <v>3.1</v>
      </c>
      <c r="B44" s="591" t="s">
        <v>1287</v>
      </c>
      <c r="C44" s="592">
        <v>744697</v>
      </c>
      <c r="D44" s="592">
        <v>764</v>
      </c>
      <c r="E44" s="592">
        <v>463419</v>
      </c>
      <c r="F44" s="592">
        <v>644</v>
      </c>
      <c r="G44" s="592">
        <v>171</v>
      </c>
      <c r="H44" s="592">
        <v>221543</v>
      </c>
      <c r="I44" s="592">
        <v>0</v>
      </c>
      <c r="J44" s="592">
        <v>57265</v>
      </c>
      <c r="K44" s="592">
        <v>140</v>
      </c>
      <c r="L44" s="592">
        <v>57125</v>
      </c>
      <c r="M44" s="592">
        <v>930072</v>
      </c>
      <c r="N44" s="592">
        <v>5673</v>
      </c>
      <c r="O44" s="578"/>
      <c r="P44" s="578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</row>
    <row r="45" spans="1:33" s="579" customFormat="1" ht="15.75">
      <c r="A45" s="590">
        <v>3.11</v>
      </c>
      <c r="B45" s="591" t="s">
        <v>357</v>
      </c>
      <c r="C45" s="592">
        <v>2779</v>
      </c>
      <c r="D45" s="592">
        <v>0</v>
      </c>
      <c r="E45" s="592">
        <v>0</v>
      </c>
      <c r="F45" s="592">
        <v>76</v>
      </c>
      <c r="G45" s="592">
        <v>10</v>
      </c>
      <c r="H45" s="592">
        <v>0</v>
      </c>
      <c r="I45" s="592">
        <v>0</v>
      </c>
      <c r="J45" s="592">
        <v>0</v>
      </c>
      <c r="K45" s="592">
        <v>0</v>
      </c>
      <c r="L45" s="592">
        <v>0</v>
      </c>
      <c r="M45" s="592">
        <v>2779</v>
      </c>
      <c r="N45" s="592">
        <v>15</v>
      </c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</row>
    <row r="46" spans="1:33" s="579" customFormat="1" ht="15.75">
      <c r="A46" s="590">
        <v>3.12</v>
      </c>
      <c r="B46" s="591" t="s">
        <v>356</v>
      </c>
      <c r="C46" s="592">
        <v>0</v>
      </c>
      <c r="D46" s="592">
        <v>0</v>
      </c>
      <c r="E46" s="592">
        <v>0</v>
      </c>
      <c r="F46" s="592">
        <v>0</v>
      </c>
      <c r="G46" s="592">
        <v>0</v>
      </c>
      <c r="H46" s="592">
        <v>0</v>
      </c>
      <c r="I46" s="592">
        <v>0</v>
      </c>
      <c r="J46" s="592">
        <v>0</v>
      </c>
      <c r="K46" s="592">
        <v>0</v>
      </c>
      <c r="L46" s="592">
        <v>0</v>
      </c>
      <c r="M46" s="592">
        <v>0</v>
      </c>
      <c r="N46" s="592">
        <v>0</v>
      </c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</row>
    <row r="47" spans="1:33" s="579" customFormat="1" ht="15.75">
      <c r="A47" s="590">
        <v>3.13</v>
      </c>
      <c r="B47" s="591" t="s">
        <v>355</v>
      </c>
      <c r="C47" s="592">
        <v>0</v>
      </c>
      <c r="D47" s="592">
        <v>0</v>
      </c>
      <c r="E47" s="592">
        <v>0</v>
      </c>
      <c r="F47" s="592">
        <v>0</v>
      </c>
      <c r="G47" s="592">
        <v>0</v>
      </c>
      <c r="H47" s="592">
        <v>0</v>
      </c>
      <c r="I47" s="592">
        <v>0</v>
      </c>
      <c r="J47" s="592">
        <v>0</v>
      </c>
      <c r="K47" s="592">
        <v>0</v>
      </c>
      <c r="L47" s="592">
        <v>0</v>
      </c>
      <c r="M47" s="592">
        <v>0</v>
      </c>
      <c r="N47" s="592">
        <v>0</v>
      </c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  <c r="AE47" s="578"/>
      <c r="AF47" s="578"/>
      <c r="AG47" s="578"/>
    </row>
    <row r="48" spans="1:33" s="579" customFormat="1" ht="15.75">
      <c r="A48" s="590">
        <v>3.14</v>
      </c>
      <c r="B48" s="591" t="s">
        <v>354</v>
      </c>
      <c r="C48" s="592">
        <v>9284</v>
      </c>
      <c r="D48" s="592">
        <v>964545</v>
      </c>
      <c r="E48" s="592">
        <v>0</v>
      </c>
      <c r="F48" s="592">
        <v>87</v>
      </c>
      <c r="G48" s="592">
        <v>47</v>
      </c>
      <c r="H48" s="592">
        <v>417292</v>
      </c>
      <c r="I48" s="592">
        <v>0</v>
      </c>
      <c r="J48" s="592">
        <v>964545</v>
      </c>
      <c r="K48" s="592">
        <v>0</v>
      </c>
      <c r="L48" s="592">
        <v>964545</v>
      </c>
      <c r="M48" s="592">
        <v>-408008</v>
      </c>
      <c r="N48" s="592">
        <v>15</v>
      </c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</row>
    <row r="49" spans="1:33" s="579" customFormat="1" ht="47.25">
      <c r="A49" s="590">
        <v>3.15</v>
      </c>
      <c r="B49" s="591" t="s">
        <v>1288</v>
      </c>
      <c r="C49" s="592">
        <v>1248976</v>
      </c>
      <c r="D49" s="592">
        <v>0</v>
      </c>
      <c r="E49" s="592">
        <v>0</v>
      </c>
      <c r="F49" s="592">
        <v>10</v>
      </c>
      <c r="G49" s="592">
        <v>4</v>
      </c>
      <c r="H49" s="592">
        <v>1154643</v>
      </c>
      <c r="I49" s="592">
        <v>0</v>
      </c>
      <c r="J49" s="592">
        <v>3081</v>
      </c>
      <c r="K49" s="592">
        <v>0</v>
      </c>
      <c r="L49" s="592">
        <v>3081</v>
      </c>
      <c r="M49" s="592">
        <v>91252</v>
      </c>
      <c r="N49" s="592">
        <v>62011</v>
      </c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</row>
    <row r="50" spans="1:33" s="579" customFormat="1" ht="15.75">
      <c r="A50" s="590">
        <v>3.16</v>
      </c>
      <c r="B50" s="591" t="s">
        <v>353</v>
      </c>
      <c r="C50" s="592">
        <v>1460</v>
      </c>
      <c r="D50" s="592">
        <v>0</v>
      </c>
      <c r="E50" s="592">
        <v>0</v>
      </c>
      <c r="F50" s="592">
        <v>4</v>
      </c>
      <c r="G50" s="592">
        <v>1</v>
      </c>
      <c r="H50" s="592">
        <v>9629</v>
      </c>
      <c r="I50" s="592">
        <v>0</v>
      </c>
      <c r="J50" s="592">
        <v>0</v>
      </c>
      <c r="K50" s="592">
        <v>0</v>
      </c>
      <c r="L50" s="592">
        <v>0</v>
      </c>
      <c r="M50" s="592">
        <v>-8169</v>
      </c>
      <c r="N50" s="592">
        <v>0</v>
      </c>
      <c r="O50" s="578"/>
      <c r="P50" s="578"/>
      <c r="Q50" s="578"/>
      <c r="R50" s="578"/>
      <c r="S50" s="578"/>
      <c r="T50" s="578"/>
      <c r="U50" s="578"/>
      <c r="V50" s="578"/>
      <c r="W50" s="578"/>
      <c r="X50" s="578"/>
      <c r="Y50" s="578"/>
      <c r="Z50" s="578"/>
      <c r="AA50" s="578"/>
      <c r="AB50" s="578"/>
      <c r="AC50" s="578"/>
      <c r="AD50" s="578"/>
      <c r="AE50" s="578"/>
      <c r="AF50" s="578"/>
      <c r="AG50" s="578"/>
    </row>
    <row r="51" spans="1:33" s="579" customFormat="1" ht="15.75">
      <c r="A51" s="590">
        <v>3.17</v>
      </c>
      <c r="B51" s="591" t="s">
        <v>352</v>
      </c>
      <c r="C51" s="592">
        <v>0</v>
      </c>
      <c r="D51" s="592">
        <v>0</v>
      </c>
      <c r="E51" s="592">
        <v>0</v>
      </c>
      <c r="F51" s="592">
        <v>0</v>
      </c>
      <c r="G51" s="592">
        <v>0</v>
      </c>
      <c r="H51" s="592">
        <v>0</v>
      </c>
      <c r="I51" s="592">
        <v>0</v>
      </c>
      <c r="J51" s="592">
        <v>0</v>
      </c>
      <c r="K51" s="592">
        <v>0</v>
      </c>
      <c r="L51" s="592">
        <v>0</v>
      </c>
      <c r="M51" s="592">
        <v>0</v>
      </c>
      <c r="N51" s="592">
        <v>0</v>
      </c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  <c r="AC51" s="578"/>
      <c r="AD51" s="578"/>
      <c r="AE51" s="578"/>
      <c r="AF51" s="578"/>
      <c r="AG51" s="578"/>
    </row>
    <row r="52" spans="1:33" s="579" customFormat="1" ht="15.75">
      <c r="A52" s="597">
        <v>3.18</v>
      </c>
      <c r="B52" s="594" t="s">
        <v>351</v>
      </c>
      <c r="C52" s="595">
        <v>0</v>
      </c>
      <c r="D52" s="595">
        <v>0</v>
      </c>
      <c r="E52" s="595">
        <v>0</v>
      </c>
      <c r="F52" s="595">
        <v>0</v>
      </c>
      <c r="G52" s="595">
        <v>0</v>
      </c>
      <c r="H52" s="595">
        <v>0</v>
      </c>
      <c r="I52" s="595">
        <v>0</v>
      </c>
      <c r="J52" s="595">
        <v>0</v>
      </c>
      <c r="K52" s="595">
        <v>0</v>
      </c>
      <c r="L52" s="595">
        <v>0</v>
      </c>
      <c r="M52" s="595">
        <v>0</v>
      </c>
      <c r="N52" s="595">
        <v>0</v>
      </c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8"/>
      <c r="AE52" s="578"/>
      <c r="AF52" s="578"/>
      <c r="AG52" s="578"/>
    </row>
    <row r="53" spans="1:33" s="586" customFormat="1" ht="15.75">
      <c r="A53" s="582">
        <v>4</v>
      </c>
      <c r="B53" s="583" t="s">
        <v>6</v>
      </c>
      <c r="C53" s="584">
        <v>73094108</v>
      </c>
      <c r="D53" s="584">
        <v>6312432</v>
      </c>
      <c r="E53" s="584">
        <v>9328045</v>
      </c>
      <c r="F53" s="584">
        <v>220810</v>
      </c>
      <c r="G53" s="584">
        <v>330208</v>
      </c>
      <c r="H53" s="584">
        <v>4587073</v>
      </c>
      <c r="I53" s="584">
        <v>36728</v>
      </c>
      <c r="J53" s="584">
        <v>7915098</v>
      </c>
      <c r="K53" s="584">
        <v>2083745</v>
      </c>
      <c r="L53" s="584">
        <v>5831353</v>
      </c>
      <c r="M53" s="584">
        <v>76232414</v>
      </c>
      <c r="N53" s="584">
        <v>1543942</v>
      </c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</row>
    <row r="54" spans="1:33">
      <c r="A54" s="576"/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</row>
    <row r="55" spans="1:33">
      <c r="A55" s="576"/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</row>
    <row r="56" spans="1:33">
      <c r="A56" s="576"/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</row>
    <row r="57" spans="1:33">
      <c r="A57" s="576"/>
      <c r="B57" s="570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0"/>
      <c r="U57" s="570"/>
      <c r="V57" s="570"/>
      <c r="W57" s="570"/>
      <c r="X57" s="570"/>
      <c r="Y57" s="570"/>
      <c r="Z57" s="570"/>
      <c r="AA57" s="570"/>
      <c r="AB57" s="570"/>
      <c r="AC57" s="570"/>
      <c r="AD57" s="570"/>
      <c r="AE57" s="570"/>
      <c r="AF57" s="570"/>
      <c r="AG57" s="570"/>
    </row>
    <row r="58" spans="1:33" s="600" customFormat="1" ht="10.5">
      <c r="A58" s="743" t="s">
        <v>394</v>
      </c>
      <c r="B58" s="743"/>
      <c r="C58" s="743"/>
      <c r="D58" s="599"/>
      <c r="E58" s="599"/>
      <c r="F58" s="599"/>
      <c r="G58" s="599"/>
      <c r="H58" s="599"/>
      <c r="I58" s="599"/>
      <c r="J58" s="599"/>
      <c r="K58" s="599"/>
      <c r="L58" s="599"/>
      <c r="M58" s="599"/>
      <c r="N58" s="599"/>
      <c r="O58" s="599"/>
      <c r="P58" s="599"/>
      <c r="Q58" s="599"/>
      <c r="R58" s="599"/>
      <c r="S58" s="599"/>
      <c r="T58" s="599"/>
      <c r="U58" s="599"/>
      <c r="V58" s="599"/>
      <c r="W58" s="599"/>
      <c r="X58" s="599"/>
      <c r="Y58" s="599"/>
      <c r="Z58" s="599"/>
      <c r="AA58" s="599"/>
      <c r="AB58" s="599"/>
      <c r="AC58" s="599"/>
      <c r="AD58" s="599"/>
      <c r="AE58" s="599"/>
      <c r="AF58" s="599"/>
      <c r="AG58" s="599"/>
    </row>
    <row r="59" spans="1:33" s="602" customFormat="1" ht="18">
      <c r="A59" s="689"/>
      <c r="B59" s="689"/>
      <c r="C59" s="689"/>
      <c r="D59" s="689"/>
      <c r="E59" s="689"/>
      <c r="F59" s="689"/>
      <c r="G59" s="689"/>
      <c r="H59" s="689"/>
      <c r="I59" s="689"/>
      <c r="J59" s="689"/>
      <c r="K59" s="689"/>
      <c r="L59" s="689"/>
      <c r="M59" s="689"/>
      <c r="N59" s="689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</row>
    <row r="60" spans="1:33" s="602" customFormat="1">
      <c r="A60" s="576"/>
      <c r="B60" s="601"/>
      <c r="C60" s="601"/>
      <c r="D60" s="601"/>
      <c r="E60" s="601"/>
      <c r="F60" s="601"/>
      <c r="G60" s="601"/>
      <c r="H60" s="601"/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</row>
    <row r="61" spans="1:33" s="600" customFormat="1" ht="12.75">
      <c r="A61" s="686"/>
      <c r="B61" s="686"/>
      <c r="C61" s="686"/>
      <c r="D61" s="686"/>
      <c r="E61" s="686"/>
      <c r="F61" s="686"/>
      <c r="G61" s="686"/>
      <c r="H61" s="686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</row>
  </sheetData>
  <mergeCells count="24">
    <mergeCell ref="A58:C58"/>
    <mergeCell ref="A59:N59"/>
    <mergeCell ref="A61:H61"/>
    <mergeCell ref="K9:L9"/>
    <mergeCell ref="K10:K12"/>
    <mergeCell ref="L10:L12"/>
    <mergeCell ref="D11:D12"/>
    <mergeCell ref="E11:E12"/>
    <mergeCell ref="A2:N2"/>
    <mergeCell ref="A3:N3"/>
    <mergeCell ref="A4:N4"/>
    <mergeCell ref="A8:A12"/>
    <mergeCell ref="B8:B12"/>
    <mergeCell ref="C8:C12"/>
    <mergeCell ref="D8:E10"/>
    <mergeCell ref="F8:F12"/>
    <mergeCell ref="G8:G12"/>
    <mergeCell ref="H8:I8"/>
    <mergeCell ref="J8:L8"/>
    <mergeCell ref="M8:M12"/>
    <mergeCell ref="N8:N12"/>
    <mergeCell ref="H9:H12"/>
    <mergeCell ref="I9:I12"/>
    <mergeCell ref="J9:J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8"/>
  <sheetViews>
    <sheetView workbookViewId="0">
      <selection activeCell="H37" sqref="H37"/>
    </sheetView>
  </sheetViews>
  <sheetFormatPr defaultColWidth="9.140625" defaultRowHeight="15"/>
  <cols>
    <col min="1" max="1" width="27.85546875" style="513" customWidth="1"/>
    <col min="2" max="3" width="17.140625" style="513" customWidth="1"/>
    <col min="4" max="4" width="16.28515625" style="513" customWidth="1"/>
    <col min="5" max="5" width="14.28515625" style="513" customWidth="1"/>
    <col min="6" max="6" width="11.140625" style="513" bestFit="1" customWidth="1"/>
    <col min="7" max="16384" width="9.140625" style="513"/>
  </cols>
  <sheetData>
    <row r="1" spans="1:6">
      <c r="A1" s="744" t="s">
        <v>1756</v>
      </c>
      <c r="B1" s="744"/>
      <c r="C1" s="744"/>
      <c r="D1" s="744"/>
      <c r="E1" s="744"/>
    </row>
    <row r="2" spans="1:6">
      <c r="A2" s="744"/>
      <c r="B2" s="744"/>
      <c r="C2" s="744"/>
      <c r="D2" s="744"/>
      <c r="E2" s="744"/>
    </row>
    <row r="3" spans="1:6">
      <c r="A3" s="514"/>
      <c r="B3" s="514"/>
      <c r="C3" s="514"/>
      <c r="D3" s="514"/>
      <c r="E3" s="514"/>
    </row>
    <row r="4" spans="1:6">
      <c r="E4" s="515" t="s">
        <v>1019</v>
      </c>
    </row>
    <row r="5" spans="1:6">
      <c r="A5" s="745" t="s">
        <v>1757</v>
      </c>
      <c r="B5" s="745" t="s">
        <v>1758</v>
      </c>
      <c r="C5" s="748" t="s">
        <v>384</v>
      </c>
      <c r="D5" s="749"/>
      <c r="E5" s="752" t="s">
        <v>1759</v>
      </c>
    </row>
    <row r="6" spans="1:6">
      <c r="A6" s="746"/>
      <c r="B6" s="746"/>
      <c r="C6" s="750"/>
      <c r="D6" s="751"/>
      <c r="E6" s="753"/>
    </row>
    <row r="7" spans="1:6">
      <c r="A7" s="747"/>
      <c r="B7" s="747"/>
      <c r="C7" s="516" t="s">
        <v>1760</v>
      </c>
      <c r="D7" s="516" t="s">
        <v>1761</v>
      </c>
      <c r="E7" s="754"/>
    </row>
    <row r="8" spans="1:6">
      <c r="A8" s="517" t="s">
        <v>1762</v>
      </c>
      <c r="B8" s="518">
        <f>SUM(B9:B24)</f>
        <v>287074636.90000004</v>
      </c>
      <c r="C8" s="518">
        <f>SUM(C9:C24)</f>
        <v>65460574.61654</v>
      </c>
      <c r="D8" s="518">
        <f>SUM(D9:D24)</f>
        <v>18367969.825759999</v>
      </c>
      <c r="E8" s="518">
        <f>SUM(E9:E24)</f>
        <v>203246092.45769998</v>
      </c>
      <c r="F8" s="519"/>
    </row>
    <row r="9" spans="1:6">
      <c r="A9" s="520" t="s">
        <v>1763</v>
      </c>
      <c r="B9" s="521">
        <v>13830104.300000001</v>
      </c>
      <c r="C9" s="521">
        <v>4147775</v>
      </c>
      <c r="D9" s="521">
        <v>676777.6</v>
      </c>
      <c r="E9" s="521">
        <f>B9-C9-D9</f>
        <v>9005551.7000000011</v>
      </c>
    </row>
    <row r="10" spans="1:6">
      <c r="A10" s="520" t="s">
        <v>1764</v>
      </c>
      <c r="B10" s="521">
        <v>14600733.300000001</v>
      </c>
      <c r="C10" s="521">
        <v>3213049</v>
      </c>
      <c r="D10" s="521">
        <v>761267.36</v>
      </c>
      <c r="E10" s="521">
        <f t="shared" ref="E10:E24" si="0">B10-C10-D10</f>
        <v>10626416.940000001</v>
      </c>
    </row>
    <row r="11" spans="1:6">
      <c r="A11" s="522" t="s">
        <v>395</v>
      </c>
      <c r="B11" s="521">
        <v>35382506</v>
      </c>
      <c r="C11" s="521">
        <v>11878598</v>
      </c>
      <c r="D11" s="521">
        <v>1200506</v>
      </c>
      <c r="E11" s="521">
        <f t="shared" si="0"/>
        <v>22303402</v>
      </c>
    </row>
    <row r="12" spans="1:6">
      <c r="A12" s="520" t="s">
        <v>1765</v>
      </c>
      <c r="B12" s="521">
        <v>9417176</v>
      </c>
      <c r="C12" s="521">
        <v>5669114</v>
      </c>
      <c r="D12" s="521">
        <v>584137</v>
      </c>
      <c r="E12" s="521">
        <f t="shared" si="0"/>
        <v>3163925</v>
      </c>
    </row>
    <row r="13" spans="1:6">
      <c r="A13" s="520" t="s">
        <v>1766</v>
      </c>
      <c r="B13" s="521">
        <v>23101809</v>
      </c>
      <c r="C13" s="521">
        <v>5218020.7829999998</v>
      </c>
      <c r="D13" s="521">
        <v>1593615.41</v>
      </c>
      <c r="E13" s="521">
        <f>B13-C13-D13</f>
        <v>16290172.807</v>
      </c>
    </row>
    <row r="14" spans="1:6">
      <c r="A14" s="520" t="s">
        <v>1767</v>
      </c>
      <c r="B14" s="521">
        <v>18898401</v>
      </c>
      <c r="C14" s="521">
        <v>5145502</v>
      </c>
      <c r="D14" s="521">
        <v>1207671</v>
      </c>
      <c r="E14" s="521">
        <f t="shared" si="0"/>
        <v>12545228</v>
      </c>
    </row>
    <row r="15" spans="1:6">
      <c r="A15" s="520" t="s">
        <v>1768</v>
      </c>
      <c r="B15" s="521">
        <v>12647239</v>
      </c>
      <c r="C15" s="521">
        <v>2976906</v>
      </c>
      <c r="D15" s="521">
        <v>673823.3</v>
      </c>
      <c r="E15" s="521">
        <f t="shared" si="0"/>
        <v>8996509.6999999993</v>
      </c>
    </row>
    <row r="16" spans="1:6">
      <c r="A16" s="520" t="s">
        <v>1769</v>
      </c>
      <c r="B16" s="521">
        <v>19311141</v>
      </c>
      <c r="C16" s="521">
        <v>1732978</v>
      </c>
      <c r="D16" s="521">
        <v>1170096.7</v>
      </c>
      <c r="E16" s="521">
        <f t="shared" si="0"/>
        <v>16408066.300000001</v>
      </c>
    </row>
    <row r="17" spans="1:5">
      <c r="A17" s="520" t="s">
        <v>1770</v>
      </c>
      <c r="B17" s="521">
        <v>13945148</v>
      </c>
      <c r="C17" s="521">
        <v>3203855.2566</v>
      </c>
      <c r="D17" s="521">
        <v>748535.30668000004</v>
      </c>
      <c r="E17" s="521">
        <f t="shared" si="0"/>
        <v>9992757.4367200006</v>
      </c>
    </row>
    <row r="18" spans="1:5">
      <c r="A18" s="520" t="s">
        <v>1771</v>
      </c>
      <c r="B18" s="521">
        <v>16868515</v>
      </c>
      <c r="C18" s="521">
        <v>5173105.2860000003</v>
      </c>
      <c r="D18" s="521">
        <v>853035.03099999996</v>
      </c>
      <c r="E18" s="521">
        <f t="shared" si="0"/>
        <v>10842374.683</v>
      </c>
    </row>
    <row r="19" spans="1:5">
      <c r="A19" s="520" t="s">
        <v>1772</v>
      </c>
      <c r="B19" s="521">
        <v>9385566.0999999996</v>
      </c>
      <c r="C19" s="521">
        <v>1252191</v>
      </c>
      <c r="D19" s="521">
        <v>546598.61</v>
      </c>
      <c r="E19" s="521">
        <f t="shared" si="0"/>
        <v>7586776.4899999993</v>
      </c>
    </row>
    <row r="20" spans="1:5">
      <c r="A20" s="522" t="s">
        <v>1773</v>
      </c>
      <c r="B20" s="521">
        <v>10791341</v>
      </c>
      <c r="C20" s="521">
        <v>1282063.6528</v>
      </c>
      <c r="D20" s="521">
        <v>815714</v>
      </c>
      <c r="E20" s="521">
        <f t="shared" si="0"/>
        <v>8693563.3472000007</v>
      </c>
    </row>
    <row r="21" spans="1:5">
      <c r="A21" s="520" t="s">
        <v>1774</v>
      </c>
      <c r="B21" s="521">
        <v>12312457.4</v>
      </c>
      <c r="C21" s="521">
        <v>3372645.6081399997</v>
      </c>
      <c r="D21" s="521">
        <v>747068.92200000002</v>
      </c>
      <c r="E21" s="521">
        <f t="shared" si="0"/>
        <v>8192742.8698600009</v>
      </c>
    </row>
    <row r="22" spans="1:5">
      <c r="A22" s="522" t="s">
        <v>1775</v>
      </c>
      <c r="B22" s="521">
        <v>43073938</v>
      </c>
      <c r="C22" s="521">
        <v>11194771.029999999</v>
      </c>
      <c r="D22" s="521">
        <v>2491176.9709999999</v>
      </c>
      <c r="E22" s="521">
        <f t="shared" si="0"/>
        <v>29387989.998999998</v>
      </c>
    </row>
    <row r="23" spans="1:5">
      <c r="A23" s="522" t="s">
        <v>1776</v>
      </c>
      <c r="B23" s="521">
        <v>20209860</v>
      </c>
      <c r="C23" s="521">
        <v>0</v>
      </c>
      <c r="D23" s="521">
        <v>1563201.6680000001</v>
      </c>
      <c r="E23" s="521">
        <f>B23-C23-D23</f>
        <v>18646658.331999999</v>
      </c>
    </row>
    <row r="24" spans="1:5">
      <c r="A24" s="520" t="s">
        <v>1777</v>
      </c>
      <c r="B24" s="521">
        <v>13298701.800000001</v>
      </c>
      <c r="C24" s="521">
        <v>0</v>
      </c>
      <c r="D24" s="521">
        <v>2734744.9470800003</v>
      </c>
      <c r="E24" s="521">
        <f t="shared" si="0"/>
        <v>10563956.85292</v>
      </c>
    </row>
    <row r="27" spans="1:5">
      <c r="A27" s="523"/>
    </row>
    <row r="28" spans="1:5">
      <c r="A28" s="523"/>
    </row>
  </sheetData>
  <mergeCells count="5">
    <mergeCell ref="A1:E2"/>
    <mergeCell ref="A5:A7"/>
    <mergeCell ref="B5:B7"/>
    <mergeCell ref="C5:D6"/>
    <mergeCell ref="E5:E7"/>
  </mergeCells>
  <pageMargins left="0.39370078740157483" right="0.39370078740157483" top="0.74803149606299213" bottom="0.74803149606299213" header="0.31496062992125984" footer="0.31496062992125984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34"/>
  <sheetViews>
    <sheetView view="pageBreakPreview" zoomScale="80" zoomScaleNormal="80" zoomScaleSheetLayoutView="80" workbookViewId="0">
      <pane xSplit="2" ySplit="3" topLeftCell="L4" activePane="bottomRight" state="frozen"/>
      <selection activeCell="I20" sqref="I20"/>
      <selection pane="topRight" activeCell="I20" sqref="I20"/>
      <selection pane="bottomLeft" activeCell="I20" sqref="I20"/>
      <selection pane="bottomRight" activeCell="D43" sqref="D43"/>
    </sheetView>
  </sheetViews>
  <sheetFormatPr defaultRowHeight="11.25"/>
  <cols>
    <col min="1" max="1" width="10.7109375" style="253" customWidth="1"/>
    <col min="2" max="2" width="28" style="253" customWidth="1"/>
    <col min="3" max="3" width="12.42578125" style="253" customWidth="1"/>
    <col min="4" max="15" width="12.42578125" style="256" customWidth="1"/>
    <col min="16" max="20" width="12.42578125" style="253" customWidth="1"/>
    <col min="21" max="21" width="12.42578125" style="257" hidden="1" customWidth="1"/>
    <col min="22" max="34" width="12.42578125" style="257" customWidth="1"/>
    <col min="35" max="16384" width="9.140625" style="257"/>
  </cols>
  <sheetData>
    <row r="1" spans="1:21" s="219" customFormat="1">
      <c r="A1" s="696"/>
      <c r="B1" s="697"/>
      <c r="C1" s="702" t="s">
        <v>203</v>
      </c>
      <c r="D1" s="702"/>
      <c r="E1" s="703"/>
      <c r="F1" s="703"/>
      <c r="G1" s="703"/>
      <c r="H1" s="218"/>
      <c r="I1" s="702"/>
      <c r="J1" s="702"/>
      <c r="K1" s="702"/>
      <c r="L1" s="702"/>
      <c r="M1" s="702"/>
      <c r="N1" s="690" t="s">
        <v>204</v>
      </c>
      <c r="O1" s="704"/>
      <c r="P1" s="692"/>
      <c r="Q1" s="690" t="s">
        <v>195</v>
      </c>
      <c r="R1" s="691"/>
      <c r="S1" s="692"/>
      <c r="T1" s="693" t="s">
        <v>6</v>
      </c>
    </row>
    <row r="2" spans="1:21" s="219" customFormat="1">
      <c r="A2" s="698"/>
      <c r="B2" s="699"/>
      <c r="C2" s="220" t="s">
        <v>191</v>
      </c>
      <c r="D2" s="221" t="s">
        <v>7</v>
      </c>
      <c r="E2" s="222" t="s">
        <v>1096</v>
      </c>
      <c r="F2" s="222" t="s">
        <v>1098</v>
      </c>
      <c r="G2" s="222" t="s">
        <v>1100</v>
      </c>
      <c r="H2" s="223" t="s">
        <v>1102</v>
      </c>
      <c r="I2" s="223" t="s">
        <v>1104</v>
      </c>
      <c r="J2" s="222" t="s">
        <v>1106</v>
      </c>
      <c r="K2" s="222" t="s">
        <v>1108</v>
      </c>
      <c r="L2" s="222" t="s">
        <v>1110</v>
      </c>
      <c r="M2" s="222" t="s">
        <v>1112</v>
      </c>
      <c r="N2" s="223" t="s">
        <v>1114</v>
      </c>
      <c r="O2" s="224" t="s">
        <v>194</v>
      </c>
      <c r="P2" s="225" t="s">
        <v>189</v>
      </c>
      <c r="Q2" s="226" t="s">
        <v>196</v>
      </c>
      <c r="R2" s="227" t="s">
        <v>190</v>
      </c>
      <c r="S2" s="228" t="s">
        <v>1117</v>
      </c>
      <c r="T2" s="693"/>
    </row>
    <row r="3" spans="1:21" s="232" customFormat="1" ht="67.5">
      <c r="A3" s="700"/>
      <c r="B3" s="701"/>
      <c r="C3" s="220" t="s">
        <v>192</v>
      </c>
      <c r="D3" s="221" t="s">
        <v>8</v>
      </c>
      <c r="E3" s="222" t="s">
        <v>1097</v>
      </c>
      <c r="F3" s="222" t="s">
        <v>1099</v>
      </c>
      <c r="G3" s="222" t="s">
        <v>1101</v>
      </c>
      <c r="H3" s="223" t="s">
        <v>1103</v>
      </c>
      <c r="I3" s="223" t="s">
        <v>1105</v>
      </c>
      <c r="J3" s="222" t="s">
        <v>1107</v>
      </c>
      <c r="K3" s="222" t="s">
        <v>1109</v>
      </c>
      <c r="L3" s="222" t="s">
        <v>1111</v>
      </c>
      <c r="M3" s="222" t="s">
        <v>1113</v>
      </c>
      <c r="N3" s="223" t="s">
        <v>1115</v>
      </c>
      <c r="O3" s="224" t="s">
        <v>193</v>
      </c>
      <c r="P3" s="225" t="s">
        <v>197</v>
      </c>
      <c r="Q3" s="229" t="s">
        <v>1116</v>
      </c>
      <c r="R3" s="230" t="s">
        <v>198</v>
      </c>
      <c r="S3" s="231" t="s">
        <v>1118</v>
      </c>
      <c r="T3" s="693"/>
    </row>
    <row r="4" spans="1:21" s="236" customFormat="1" ht="33.75">
      <c r="A4" s="233" t="s">
        <v>10</v>
      </c>
      <c r="B4" s="233" t="s">
        <v>11</v>
      </c>
      <c r="C4" s="234" t="e">
        <f>C5</f>
        <v>#REF!</v>
      </c>
      <c r="D4" s="234" t="e">
        <f>D5</f>
        <v>#REF!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 t="e">
        <f>C4+O4+P4+Q4</f>
        <v>#REF!</v>
      </c>
      <c r="U4" s="235" t="e">
        <f>T4/$T$18</f>
        <v>#REF!</v>
      </c>
    </row>
    <row r="5" spans="1:21" s="243" customFormat="1">
      <c r="A5" s="237" t="s">
        <v>12</v>
      </c>
      <c r="B5" s="238" t="s">
        <v>13</v>
      </c>
      <c r="C5" s="239" t="e">
        <f t="shared" ref="C5" si="0">D5</f>
        <v>#REF!</v>
      </c>
      <c r="D5" s="240" t="e">
        <f>'HF-HP'!D38</f>
        <v>#REF!</v>
      </c>
      <c r="E5" s="240"/>
      <c r="F5" s="240"/>
      <c r="G5" s="240"/>
      <c r="H5" s="241"/>
      <c r="I5" s="241"/>
      <c r="J5" s="240"/>
      <c r="K5" s="240"/>
      <c r="L5" s="240"/>
      <c r="M5" s="240"/>
      <c r="N5" s="241"/>
      <c r="O5" s="234"/>
      <c r="P5" s="234"/>
      <c r="Q5" s="234"/>
      <c r="R5" s="242"/>
      <c r="S5" s="242"/>
      <c r="T5" s="242" t="e">
        <f>C5+O5+P5+Q5</f>
        <v>#REF!</v>
      </c>
      <c r="U5" s="235" t="e">
        <f t="shared" ref="U5:U18" si="1">T5/$T$18</f>
        <v>#REF!</v>
      </c>
    </row>
    <row r="6" spans="1:21" s="243" customFormat="1" ht="22.5">
      <c r="A6" s="237" t="s">
        <v>1035</v>
      </c>
      <c r="B6" s="238" t="s">
        <v>1036</v>
      </c>
      <c r="C6" s="239"/>
      <c r="D6" s="240"/>
      <c r="E6" s="240"/>
      <c r="F6" s="240"/>
      <c r="G6" s="240"/>
      <c r="H6" s="241"/>
      <c r="I6" s="241"/>
      <c r="J6" s="240"/>
      <c r="K6" s="240"/>
      <c r="L6" s="240"/>
      <c r="M6" s="240"/>
      <c r="N6" s="241"/>
      <c r="O6" s="234"/>
      <c r="P6" s="234"/>
      <c r="Q6" s="234"/>
      <c r="R6" s="242"/>
      <c r="S6" s="242"/>
      <c r="T6" s="242"/>
      <c r="U6" s="235" t="e">
        <f t="shared" si="1"/>
        <v>#REF!</v>
      </c>
    </row>
    <row r="7" spans="1:21" s="236" customFormat="1" ht="22.5">
      <c r="A7" s="244" t="s">
        <v>15</v>
      </c>
      <c r="B7" s="233" t="s">
        <v>16</v>
      </c>
      <c r="C7" s="245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>
        <f>O10+O8</f>
        <v>20781722</v>
      </c>
      <c r="P7" s="245" t="e">
        <f>P10</f>
        <v>#REF!</v>
      </c>
      <c r="Q7" s="234"/>
      <c r="R7" s="245"/>
      <c r="S7" s="245"/>
      <c r="T7" s="245" t="e">
        <f>C7+O7+P7+Q7</f>
        <v>#REF!</v>
      </c>
      <c r="U7" s="235" t="e">
        <f t="shared" si="1"/>
        <v>#REF!</v>
      </c>
    </row>
    <row r="8" spans="1:21" s="243" customFormat="1" ht="22.5">
      <c r="A8" s="246" t="s">
        <v>17</v>
      </c>
      <c r="B8" s="238" t="s">
        <v>18</v>
      </c>
      <c r="C8" s="245"/>
      <c r="D8" s="242"/>
      <c r="E8" s="242"/>
      <c r="F8" s="242"/>
      <c r="G8" s="242"/>
      <c r="H8" s="234"/>
      <c r="I8" s="234"/>
      <c r="J8" s="242"/>
      <c r="K8" s="242"/>
      <c r="L8" s="242"/>
      <c r="M8" s="242"/>
      <c r="N8" s="234"/>
      <c r="O8" s="245">
        <f>'Нб прем'!L35</f>
        <v>20781722</v>
      </c>
      <c r="P8" s="245"/>
      <c r="Q8" s="234"/>
      <c r="R8" s="247"/>
      <c r="S8" s="247"/>
      <c r="T8" s="247">
        <f>C8+O8+P8+Q8</f>
        <v>20781722</v>
      </c>
      <c r="U8" s="235" t="e">
        <f t="shared" si="1"/>
        <v>#REF!</v>
      </c>
    </row>
    <row r="9" spans="1:21" s="243" customFormat="1" ht="22.5">
      <c r="A9" s="246" t="s">
        <v>1037</v>
      </c>
      <c r="B9" s="238" t="s">
        <v>1038</v>
      </c>
      <c r="C9" s="245"/>
      <c r="D9" s="242"/>
      <c r="E9" s="242"/>
      <c r="F9" s="242"/>
      <c r="G9" s="242"/>
      <c r="H9" s="234"/>
      <c r="I9" s="234"/>
      <c r="J9" s="242"/>
      <c r="K9" s="242"/>
      <c r="L9" s="242"/>
      <c r="M9" s="242"/>
      <c r="N9" s="234"/>
      <c r="O9" s="245"/>
      <c r="P9" s="245"/>
      <c r="Q9" s="234"/>
      <c r="R9" s="247"/>
      <c r="S9" s="247"/>
      <c r="T9" s="247"/>
      <c r="U9" s="235" t="e">
        <f t="shared" si="1"/>
        <v>#REF!</v>
      </c>
    </row>
    <row r="10" spans="1:21" s="243" customFormat="1">
      <c r="A10" s="248" t="s">
        <v>19</v>
      </c>
      <c r="B10" s="238" t="s">
        <v>20</v>
      </c>
      <c r="C10" s="249"/>
      <c r="D10" s="242"/>
      <c r="E10" s="242"/>
      <c r="F10" s="242"/>
      <c r="G10" s="242"/>
      <c r="H10" s="234"/>
      <c r="I10" s="234"/>
      <c r="J10" s="242"/>
      <c r="K10" s="242"/>
      <c r="L10" s="242"/>
      <c r="M10" s="242"/>
      <c r="N10" s="234"/>
      <c r="O10" s="249"/>
      <c r="P10" s="249" t="e">
        <f>#REF!-'Нб выпл'!M31</f>
        <v>#REF!</v>
      </c>
      <c r="Q10" s="234"/>
      <c r="R10" s="250"/>
      <c r="S10" s="250"/>
      <c r="T10" s="250" t="e">
        <f>C10+O10+P10+Q10</f>
        <v>#REF!</v>
      </c>
      <c r="U10" s="235" t="e">
        <f t="shared" si="1"/>
        <v>#REF!</v>
      </c>
    </row>
    <row r="11" spans="1:21" s="236" customFormat="1">
      <c r="A11" s="251" t="s">
        <v>21</v>
      </c>
      <c r="B11" s="233" t="s">
        <v>22</v>
      </c>
      <c r="C11" s="249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49"/>
      <c r="P11" s="249" t="e">
        <f>#REF!</f>
        <v>#REF!</v>
      </c>
      <c r="Q11" s="234"/>
      <c r="R11" s="249"/>
      <c r="S11" s="249"/>
      <c r="T11" s="249" t="e">
        <f>C11+O11+P11+Q11</f>
        <v>#REF!</v>
      </c>
      <c r="U11" s="235" t="e">
        <f t="shared" si="1"/>
        <v>#REF!</v>
      </c>
    </row>
    <row r="12" spans="1:21" s="236" customFormat="1" ht="21" customHeight="1">
      <c r="A12" s="248" t="s">
        <v>1039</v>
      </c>
      <c r="B12" s="238" t="s">
        <v>1119</v>
      </c>
      <c r="C12" s="249"/>
      <c r="D12" s="242"/>
      <c r="E12" s="242"/>
      <c r="F12" s="242"/>
      <c r="G12" s="242"/>
      <c r="H12" s="234"/>
      <c r="I12" s="234"/>
      <c r="J12" s="242"/>
      <c r="K12" s="242"/>
      <c r="L12" s="242"/>
      <c r="M12" s="242"/>
      <c r="N12" s="234"/>
      <c r="O12" s="249"/>
      <c r="P12" s="249"/>
      <c r="Q12" s="234"/>
      <c r="R12" s="250"/>
      <c r="S12" s="250"/>
      <c r="T12" s="250"/>
      <c r="U12" s="235" t="e">
        <f t="shared" si="1"/>
        <v>#REF!</v>
      </c>
    </row>
    <row r="13" spans="1:21" s="236" customFormat="1" ht="21" customHeight="1">
      <c r="A13" s="248" t="s">
        <v>1040</v>
      </c>
      <c r="B13" s="238" t="s">
        <v>1120</v>
      </c>
      <c r="C13" s="249"/>
      <c r="D13" s="242"/>
      <c r="E13" s="242"/>
      <c r="F13" s="242"/>
      <c r="G13" s="242"/>
      <c r="H13" s="234"/>
      <c r="I13" s="234"/>
      <c r="J13" s="242"/>
      <c r="K13" s="242"/>
      <c r="L13" s="242"/>
      <c r="M13" s="242"/>
      <c r="N13" s="234"/>
      <c r="O13" s="249"/>
      <c r="P13" s="249"/>
      <c r="Q13" s="234"/>
      <c r="R13" s="250"/>
      <c r="S13" s="250"/>
      <c r="T13" s="250"/>
      <c r="U13" s="235" t="e">
        <f t="shared" si="1"/>
        <v>#REF!</v>
      </c>
    </row>
    <row r="14" spans="1:21" s="236" customFormat="1" ht="22.5">
      <c r="A14" s="251" t="s">
        <v>23</v>
      </c>
      <c r="B14" s="233" t="s">
        <v>24</v>
      </c>
      <c r="C14" s="249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49"/>
      <c r="P14" s="249"/>
      <c r="Q14" s="234" t="e">
        <f>R14+S14</f>
        <v>#REF!</v>
      </c>
      <c r="R14" s="249">
        <f>R16</f>
        <v>8634815.7238400001</v>
      </c>
      <c r="S14" s="249" t="e">
        <f>S15+S16</f>
        <v>#REF!</v>
      </c>
      <c r="T14" s="249" t="e">
        <f>C14+O14+P14+Q14</f>
        <v>#REF!</v>
      </c>
      <c r="U14" s="235" t="e">
        <f t="shared" si="1"/>
        <v>#REF!</v>
      </c>
    </row>
    <row r="15" spans="1:21" s="236" customFormat="1" ht="22.5">
      <c r="A15" s="248" t="s">
        <v>1041</v>
      </c>
      <c r="B15" s="238" t="s">
        <v>1121</v>
      </c>
      <c r="C15" s="249"/>
      <c r="D15" s="242"/>
      <c r="E15" s="242"/>
      <c r="F15" s="242"/>
      <c r="G15" s="242"/>
      <c r="H15" s="234"/>
      <c r="I15" s="234"/>
      <c r="J15" s="242"/>
      <c r="K15" s="242"/>
      <c r="L15" s="242"/>
      <c r="M15" s="242"/>
      <c r="N15" s="234"/>
      <c r="O15" s="249"/>
      <c r="P15" s="249"/>
      <c r="Q15" s="234"/>
      <c r="R15" s="250"/>
      <c r="S15" s="250"/>
      <c r="T15" s="250"/>
      <c r="U15" s="235" t="e">
        <f t="shared" si="1"/>
        <v>#REF!</v>
      </c>
    </row>
    <row r="16" spans="1:21" s="243" customFormat="1" ht="22.5">
      <c r="A16" s="248" t="s">
        <v>25</v>
      </c>
      <c r="B16" s="238" t="s">
        <v>1122</v>
      </c>
      <c r="C16" s="249"/>
      <c r="D16" s="242"/>
      <c r="E16" s="242"/>
      <c r="F16" s="242"/>
      <c r="G16" s="242"/>
      <c r="H16" s="234"/>
      <c r="I16" s="234"/>
      <c r="J16" s="242"/>
      <c r="K16" s="242"/>
      <c r="L16" s="242"/>
      <c r="M16" s="242"/>
      <c r="N16" s="234"/>
      <c r="O16" s="249"/>
      <c r="P16" s="249"/>
      <c r="Q16" s="234"/>
      <c r="R16" s="242">
        <f>'2'!C16+доноры!N169</f>
        <v>8634815.7238400001</v>
      </c>
      <c r="S16" s="242" t="e">
        <f>#REF!</f>
        <v>#REF!</v>
      </c>
      <c r="T16" s="250">
        <f>C16+O16+P16+Q16</f>
        <v>0</v>
      </c>
      <c r="U16" s="235" t="e">
        <f t="shared" si="1"/>
        <v>#REF!</v>
      </c>
    </row>
    <row r="17" spans="1:21" s="236" customFormat="1" ht="22.5">
      <c r="A17" s="251" t="s">
        <v>1042</v>
      </c>
      <c r="B17" s="252" t="s">
        <v>1043</v>
      </c>
      <c r="C17" s="249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49"/>
      <c r="P17" s="249"/>
      <c r="Q17" s="234"/>
      <c r="R17" s="249"/>
      <c r="S17" s="249"/>
      <c r="T17" s="249"/>
      <c r="U17" s="235" t="e">
        <f t="shared" si="1"/>
        <v>#REF!</v>
      </c>
    </row>
    <row r="18" spans="1:21" s="236" customFormat="1" ht="30.95" customHeight="1">
      <c r="A18" s="694" t="s">
        <v>26</v>
      </c>
      <c r="B18" s="695"/>
      <c r="C18" s="249" t="e">
        <f>C4+C7+C11+C14</f>
        <v>#REF!</v>
      </c>
      <c r="D18" s="249" t="e">
        <f>D4+D7+D11+D14</f>
        <v>#REF!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>
        <f>O4+O7+O11+O14</f>
        <v>20781722</v>
      </c>
      <c r="P18" s="249" t="e">
        <f>P4+P7+P11+P14</f>
        <v>#REF!</v>
      </c>
      <c r="Q18" s="249" t="e">
        <f>Q4+Q7+Q11+Q14</f>
        <v>#REF!</v>
      </c>
      <c r="R18" s="249">
        <f>R14</f>
        <v>8634815.7238400001</v>
      </c>
      <c r="S18" s="249"/>
      <c r="T18" s="249" t="e">
        <f>C18+O18+P18+Q18</f>
        <v>#REF!</v>
      </c>
      <c r="U18" s="235" t="e">
        <f t="shared" si="1"/>
        <v>#REF!</v>
      </c>
    </row>
    <row r="19" spans="1:21" s="232" customFormat="1">
      <c r="A19" s="253"/>
      <c r="B19" s="253"/>
      <c r="C19" s="254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4"/>
      <c r="Q19" s="254"/>
      <c r="R19" s="254"/>
      <c r="S19" s="254"/>
      <c r="T19" s="253"/>
      <c r="U19" s="235"/>
    </row>
    <row r="20" spans="1:21"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</row>
    <row r="24" spans="1:21">
      <c r="P24" s="253" t="e">
        <f>O18+P18</f>
        <v>#REF!</v>
      </c>
      <c r="Q24" s="413" t="e">
        <f>Q18/T18</f>
        <v>#REF!</v>
      </c>
    </row>
    <row r="25" spans="1:21">
      <c r="O25" s="414" t="e">
        <f>P11/T18</f>
        <v>#REF!</v>
      </c>
      <c r="P25" s="413" t="e">
        <f>P24/T18</f>
        <v>#REF!</v>
      </c>
    </row>
    <row r="27" spans="1:21">
      <c r="H27" s="249">
        <v>948038390.39725018</v>
      </c>
      <c r="I27" s="249">
        <v>20781722</v>
      </c>
      <c r="J27" s="249">
        <v>624836414.05882359</v>
      </c>
    </row>
    <row r="28" spans="1:21">
      <c r="O28" s="256" t="e">
        <f>O18+P10</f>
        <v>#REF!</v>
      </c>
    </row>
    <row r="29" spans="1:21">
      <c r="O29" s="414" t="e">
        <f>O28/T18</f>
        <v>#REF!</v>
      </c>
    </row>
    <row r="31" spans="1:21">
      <c r="O31" s="414" t="e">
        <f>Q18/T18</f>
        <v>#REF!</v>
      </c>
    </row>
    <row r="34" spans="15:15">
      <c r="O34" s="414" t="e">
        <f>C18/T18</f>
        <v>#REF!</v>
      </c>
    </row>
  </sheetData>
  <sheetProtection selectLockedCells="1" selectUnlockedCells="1"/>
  <mergeCells count="7">
    <mergeCell ref="A18:B18"/>
    <mergeCell ref="T1:T3"/>
    <mergeCell ref="A1:B3"/>
    <mergeCell ref="C1:G1"/>
    <mergeCell ref="Q1:S1"/>
    <mergeCell ref="I1:M1"/>
    <mergeCell ref="N1:P1"/>
  </mergeCells>
  <printOptions horizontalCentered="1"/>
  <pageMargins left="0.11811023622047245" right="0.11811023622047245" top="1.1417322834645669" bottom="0.19685039370078741" header="0.31496062992125984" footer="0.31496062992125984"/>
  <pageSetup paperSize="9" scale="29" firstPageNumber="107" orientation="landscape" useFirstPageNumber="1" r:id="rId1"/>
  <headerFooter scaleWithDoc="0">
    <oddHeader xml:space="preserve">&amp;R
Приложение 1. </oddHead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08"/>
  <sheetViews>
    <sheetView zoomScaleNormal="100" zoomScaleSheetLayoutView="50" workbookViewId="0">
      <pane xSplit="2" ySplit="3" topLeftCell="C4" activePane="bottomRight" state="frozen"/>
      <selection activeCell="I20" sqref="I20"/>
      <selection pane="topRight" activeCell="I20" sqref="I20"/>
      <selection pane="bottomLeft" activeCell="I20" sqref="I20"/>
      <selection pane="bottomRight" activeCell="J14" sqref="J14"/>
    </sheetView>
  </sheetViews>
  <sheetFormatPr defaultColWidth="15.140625" defaultRowHeight="11.25"/>
  <cols>
    <col min="1" max="1" width="7.28515625" style="295" customWidth="1"/>
    <col min="2" max="2" width="28.140625" style="296" customWidth="1"/>
    <col min="3" max="5" width="10.7109375" style="295" customWidth="1"/>
    <col min="6" max="6" width="10.7109375" style="298" customWidth="1"/>
    <col min="7" max="7" width="9.85546875" style="298" customWidth="1"/>
    <col min="8" max="10" width="10.7109375" style="298" customWidth="1"/>
    <col min="11" max="11" width="8.5703125" style="298" customWidth="1"/>
    <col min="12" max="12" width="10" style="298" customWidth="1"/>
    <col min="13" max="13" width="10.7109375" style="298" customWidth="1"/>
    <col min="14" max="14" width="10.28515625" style="298" customWidth="1"/>
    <col min="15" max="15" width="10.7109375" style="298" customWidth="1"/>
    <col min="16" max="16" width="9.5703125" style="298" customWidth="1"/>
    <col min="17" max="17" width="12.85546875" style="298" customWidth="1"/>
    <col min="18" max="16384" width="15.140625" style="303"/>
  </cols>
  <sheetData>
    <row r="1" spans="1:17" s="258" customFormat="1">
      <c r="A1" s="728"/>
      <c r="B1" s="729"/>
      <c r="C1" s="690" t="s">
        <v>199</v>
      </c>
      <c r="D1" s="691"/>
      <c r="E1" s="692"/>
      <c r="F1" s="730" t="s">
        <v>200</v>
      </c>
      <c r="G1" s="731"/>
      <c r="H1" s="731"/>
      <c r="I1" s="731"/>
      <c r="J1" s="731"/>
      <c r="K1" s="704"/>
      <c r="L1" s="692"/>
      <c r="M1" s="732" t="s">
        <v>201</v>
      </c>
      <c r="N1" s="733"/>
      <c r="O1" s="733"/>
      <c r="P1" s="721" t="s">
        <v>1042</v>
      </c>
      <c r="Q1" s="723" t="s">
        <v>26</v>
      </c>
    </row>
    <row r="2" spans="1:17" s="264" customFormat="1">
      <c r="A2" s="714"/>
      <c r="B2" s="715"/>
      <c r="C2" s="259" t="s">
        <v>10</v>
      </c>
      <c r="D2" s="260" t="s">
        <v>12</v>
      </c>
      <c r="E2" s="260" t="s">
        <v>1035</v>
      </c>
      <c r="F2" s="261" t="s">
        <v>15</v>
      </c>
      <c r="G2" s="262" t="s">
        <v>17</v>
      </c>
      <c r="H2" s="262" t="s">
        <v>1037</v>
      </c>
      <c r="I2" s="262" t="s">
        <v>19</v>
      </c>
      <c r="J2" s="261" t="s">
        <v>21</v>
      </c>
      <c r="K2" s="262" t="s">
        <v>1039</v>
      </c>
      <c r="L2" s="262" t="s">
        <v>1040</v>
      </c>
      <c r="M2" s="261" t="s">
        <v>23</v>
      </c>
      <c r="N2" s="262" t="s">
        <v>1041</v>
      </c>
      <c r="O2" s="263" t="s">
        <v>25</v>
      </c>
      <c r="P2" s="722"/>
      <c r="Q2" s="724"/>
    </row>
    <row r="3" spans="1:17" s="264" customFormat="1" ht="101.25">
      <c r="A3" s="716"/>
      <c r="B3" s="717"/>
      <c r="C3" s="265" t="s">
        <v>11</v>
      </c>
      <c r="D3" s="266" t="s">
        <v>13</v>
      </c>
      <c r="E3" s="267" t="s">
        <v>1036</v>
      </c>
      <c r="F3" s="268" t="s">
        <v>16</v>
      </c>
      <c r="G3" s="269" t="s">
        <v>18</v>
      </c>
      <c r="H3" s="270" t="s">
        <v>1038</v>
      </c>
      <c r="I3" s="269" t="s">
        <v>20</v>
      </c>
      <c r="J3" s="268" t="s">
        <v>22</v>
      </c>
      <c r="K3" s="271" t="s">
        <v>1119</v>
      </c>
      <c r="L3" s="271" t="s">
        <v>1120</v>
      </c>
      <c r="M3" s="268" t="s">
        <v>24</v>
      </c>
      <c r="N3" s="271" t="s">
        <v>1121</v>
      </c>
      <c r="O3" s="269" t="s">
        <v>1123</v>
      </c>
      <c r="P3" s="272" t="s">
        <v>1043</v>
      </c>
      <c r="Q3" s="725"/>
    </row>
    <row r="4" spans="1:17" s="276" customFormat="1" ht="17.25" customHeight="1">
      <c r="A4" s="273" t="s">
        <v>73</v>
      </c>
      <c r="B4" s="274" t="s">
        <v>133</v>
      </c>
      <c r="C4" s="275" t="e">
        <f t="shared" ref="C4:C37" si="0">D4+E4</f>
        <v>#REF!</v>
      </c>
      <c r="D4" s="275" t="e">
        <f t="shared" ref="D4:J4" si="1">D5+D6+D7</f>
        <v>#REF!</v>
      </c>
      <c r="E4" s="275"/>
      <c r="F4" s="275" t="e">
        <f t="shared" si="1"/>
        <v>#REF!</v>
      </c>
      <c r="G4" s="275"/>
      <c r="H4" s="275"/>
      <c r="I4" s="275" t="e">
        <f t="shared" si="1"/>
        <v>#REF!</v>
      </c>
      <c r="J4" s="275" t="e">
        <f t="shared" si="1"/>
        <v>#REF!</v>
      </c>
      <c r="K4" s="275"/>
      <c r="L4" s="275"/>
      <c r="M4" s="275">
        <f t="shared" ref="M4:M5" si="2">O4+N4</f>
        <v>482606</v>
      </c>
      <c r="N4" s="275"/>
      <c r="O4" s="275">
        <f>O5+O6+O7</f>
        <v>482606</v>
      </c>
      <c r="P4" s="275"/>
      <c r="Q4" s="275" t="e">
        <f t="shared" ref="Q4:Q37" si="3">C4+F4+J4+M4+P4</f>
        <v>#REF!</v>
      </c>
    </row>
    <row r="5" spans="1:17" s="282" customFormat="1" ht="17.25" customHeight="1">
      <c r="A5" s="277" t="s">
        <v>74</v>
      </c>
      <c r="B5" s="278" t="s">
        <v>133</v>
      </c>
      <c r="C5" s="279" t="e">
        <f t="shared" si="0"/>
        <v>#REF!</v>
      </c>
      <c r="D5" s="280" t="e">
        <f>ДФ!C12+ДФ!C11+#REF!+#REF!+#REF!+#REF!+#REF!+#REF!+#REF!+#REF!+ДФ!C15+ДФ!E20+#REF!+#REF!+#REF!+#REF!+#REF!+#REF!+#REF!+#REF!+#REF!+#REF!+#REF!+#REF!+#REF!+#REF!+#REF!+#REF!+#REF!</f>
        <v>#REF!</v>
      </c>
      <c r="E5" s="281"/>
      <c r="F5" s="279" t="e">
        <f>G5+I5</f>
        <v>#REF!</v>
      </c>
      <c r="G5" s="281"/>
      <c r="H5" s="281"/>
      <c r="I5" s="281" t="e">
        <f>#REF!</f>
        <v>#REF!</v>
      </c>
      <c r="J5" s="279" t="e">
        <f>#REF!+#REF!+#REF!+#REF!+(#REF!/1000)+#REF!+#REF!</f>
        <v>#REF!</v>
      </c>
      <c r="K5" s="281"/>
      <c r="L5" s="281"/>
      <c r="M5" s="279">
        <f t="shared" si="2"/>
        <v>482606</v>
      </c>
      <c r="N5" s="281"/>
      <c r="O5" s="281">
        <f>'2'!C16</f>
        <v>482606</v>
      </c>
      <c r="P5" s="275"/>
      <c r="Q5" s="275" t="e">
        <f t="shared" si="3"/>
        <v>#REF!</v>
      </c>
    </row>
    <row r="6" spans="1:17" s="282" customFormat="1" ht="17.25" customHeight="1">
      <c r="A6" s="277" t="s">
        <v>78</v>
      </c>
      <c r="B6" s="278" t="s">
        <v>137</v>
      </c>
      <c r="C6" s="279" t="e">
        <f t="shared" si="0"/>
        <v>#REF!</v>
      </c>
      <c r="D6" s="283" t="e">
        <f>#REF!+#REF!+#REF!+#REF!+#REF!+#REF!+#REF!+#REF!+#REF!+#REF!+ДФ!C5+#REF!+#REF!</f>
        <v>#REF!</v>
      </c>
      <c r="E6" s="281"/>
      <c r="F6" s="279"/>
      <c r="G6" s="281"/>
      <c r="H6" s="281"/>
      <c r="I6" s="281"/>
      <c r="J6" s="279"/>
      <c r="K6" s="281"/>
      <c r="L6" s="281"/>
      <c r="M6" s="279"/>
      <c r="N6" s="281"/>
      <c r="O6" s="281"/>
      <c r="P6" s="275"/>
      <c r="Q6" s="275" t="e">
        <f t="shared" si="3"/>
        <v>#REF!</v>
      </c>
    </row>
    <row r="7" spans="1:17" s="282" customFormat="1" ht="17.25" customHeight="1">
      <c r="A7" s="277" t="s">
        <v>81</v>
      </c>
      <c r="B7" s="278" t="s">
        <v>140</v>
      </c>
      <c r="C7" s="279" t="e">
        <f t="shared" si="0"/>
        <v>#REF!</v>
      </c>
      <c r="D7" s="283" t="e">
        <f>#REF!+#REF!+#REF!+#REF!+#REF!+#REF!+#REF!+#REF!+#REF!+#REF!+#REF!+#REF!+#REF!+#REF!+#REF!+#REF!+#REF!+#REF!+#REF!+#REF!+#REF!+#REF!+#REF!+#REF!+#REF!+#REF!+#REF!+#REF!+#REF!+#REF!+#REF!+#REF!+#REF!+#REF!+#REF!+ДФ!C4+#REF!+#REF!+#REF!+#REF!+#REF!+#REF!+#REF!</f>
        <v>#REF!</v>
      </c>
      <c r="E7" s="281"/>
      <c r="F7" s="279"/>
      <c r="G7" s="281"/>
      <c r="H7" s="281"/>
      <c r="I7" s="281"/>
      <c r="J7" s="279"/>
      <c r="K7" s="281"/>
      <c r="L7" s="281"/>
      <c r="M7" s="279"/>
      <c r="N7" s="281"/>
      <c r="O7" s="281"/>
      <c r="P7" s="275"/>
      <c r="Q7" s="275" t="e">
        <f t="shared" si="3"/>
        <v>#REF!</v>
      </c>
    </row>
    <row r="8" spans="1:17" s="276" customFormat="1" ht="17.25" customHeight="1">
      <c r="A8" s="273" t="s">
        <v>94</v>
      </c>
      <c r="B8" s="273" t="s">
        <v>153</v>
      </c>
      <c r="C8" s="275" t="e">
        <f t="shared" si="0"/>
        <v>#REF!</v>
      </c>
      <c r="D8" s="275" t="e">
        <f>D9+D11+D10</f>
        <v>#REF!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 t="e">
        <f t="shared" si="3"/>
        <v>#REF!</v>
      </c>
    </row>
    <row r="9" spans="1:17" s="282" customFormat="1" ht="17.25" customHeight="1">
      <c r="A9" s="277" t="s">
        <v>95</v>
      </c>
      <c r="B9" s="284" t="s">
        <v>154</v>
      </c>
      <c r="C9" s="275" t="e">
        <f t="shared" si="0"/>
        <v>#REF!</v>
      </c>
      <c r="D9" s="285" t="e">
        <f>#REF!</f>
        <v>#REF!</v>
      </c>
      <c r="E9" s="286"/>
      <c r="F9" s="275"/>
      <c r="G9" s="286"/>
      <c r="H9" s="286"/>
      <c r="I9" s="286"/>
      <c r="J9" s="275"/>
      <c r="K9" s="286"/>
      <c r="L9" s="286"/>
      <c r="M9" s="275"/>
      <c r="N9" s="286"/>
      <c r="O9" s="286"/>
      <c r="P9" s="275"/>
      <c r="Q9" s="275" t="e">
        <f t="shared" si="3"/>
        <v>#REF!</v>
      </c>
    </row>
    <row r="10" spans="1:17" s="282" customFormat="1" ht="17.25" customHeight="1">
      <c r="A10" s="287" t="s">
        <v>1080</v>
      </c>
      <c r="B10" s="288" t="s">
        <v>1081</v>
      </c>
      <c r="C10" s="275"/>
      <c r="D10" s="285"/>
      <c r="E10" s="286"/>
      <c r="F10" s="275"/>
      <c r="G10" s="286"/>
      <c r="H10" s="286"/>
      <c r="I10" s="286"/>
      <c r="J10" s="275"/>
      <c r="K10" s="286"/>
      <c r="L10" s="286"/>
      <c r="M10" s="275"/>
      <c r="N10" s="286"/>
      <c r="O10" s="286"/>
      <c r="P10" s="275"/>
      <c r="Q10" s="275"/>
    </row>
    <row r="11" spans="1:17" s="282" customFormat="1" ht="17.25" customHeight="1">
      <c r="A11" s="277" t="s">
        <v>97</v>
      </c>
      <c r="B11" s="278" t="s">
        <v>156</v>
      </c>
      <c r="C11" s="275" t="e">
        <f t="shared" si="0"/>
        <v>#REF!</v>
      </c>
      <c r="D11" s="285" t="e">
        <f>#REF!+#REF!</f>
        <v>#REF!</v>
      </c>
      <c r="E11" s="286"/>
      <c r="F11" s="275"/>
      <c r="G11" s="286"/>
      <c r="H11" s="286"/>
      <c r="I11" s="286"/>
      <c r="J11" s="275"/>
      <c r="K11" s="286"/>
      <c r="L11" s="286"/>
      <c r="M11" s="275"/>
      <c r="N11" s="286"/>
      <c r="O11" s="286"/>
      <c r="P11" s="275"/>
      <c r="Q11" s="275" t="e">
        <f t="shared" si="3"/>
        <v>#REF!</v>
      </c>
    </row>
    <row r="12" spans="1:17" s="276" customFormat="1" ht="17.25" customHeight="1">
      <c r="A12" s="289" t="s">
        <v>188</v>
      </c>
      <c r="B12" s="273" t="s">
        <v>158</v>
      </c>
      <c r="C12" s="275" t="e">
        <f t="shared" si="0"/>
        <v>#REF!</v>
      </c>
      <c r="D12" s="275" t="e">
        <f>D13+D14+D15+D16+D17</f>
        <v>#REF!</v>
      </c>
      <c r="E12" s="275"/>
      <c r="F12" s="275" t="e">
        <f t="shared" ref="F12:F15" si="4">G12+I12</f>
        <v>#REF!</v>
      </c>
      <c r="G12" s="275">
        <f>G13+G14+G15+G16+'Нб прем'!R35+G17</f>
        <v>15933283</v>
      </c>
      <c r="H12" s="275"/>
      <c r="I12" s="275" t="e">
        <f>I13+I14+I15+I16-'Нб прем'!R35+I17</f>
        <v>#REF!</v>
      </c>
      <c r="J12" s="275" t="e">
        <f>J13+J14+J15+J16+J17</f>
        <v>#REF!</v>
      </c>
      <c r="K12" s="275"/>
      <c r="L12" s="275"/>
      <c r="M12" s="275"/>
      <c r="N12" s="275"/>
      <c r="O12" s="275"/>
      <c r="P12" s="275"/>
      <c r="Q12" s="275" t="e">
        <f t="shared" si="3"/>
        <v>#REF!</v>
      </c>
    </row>
    <row r="13" spans="1:17" s="282" customFormat="1" ht="17.25" customHeight="1">
      <c r="A13" s="277" t="s">
        <v>100</v>
      </c>
      <c r="B13" s="278" t="s">
        <v>159</v>
      </c>
      <c r="C13" s="279" t="e">
        <f t="shared" si="0"/>
        <v>#REF!</v>
      </c>
      <c r="D13" s="283" t="e">
        <f>#REF!+#REF!+#REF!+#REF!+#REF!+#REF!</f>
        <v>#REF!</v>
      </c>
      <c r="E13" s="281"/>
      <c r="F13" s="279" t="e">
        <f t="shared" si="4"/>
        <v>#REF!</v>
      </c>
      <c r="G13" s="281"/>
      <c r="H13" s="281"/>
      <c r="I13" s="281" t="e">
        <f>#REF!</f>
        <v>#REF!</v>
      </c>
      <c r="J13" s="279" t="e">
        <f>#REF!+#REF!</f>
        <v>#REF!</v>
      </c>
      <c r="K13" s="286"/>
      <c r="L13" s="286"/>
      <c r="M13" s="275"/>
      <c r="N13" s="286"/>
      <c r="O13" s="286"/>
      <c r="P13" s="275"/>
      <c r="Q13" s="275" t="e">
        <f t="shared" si="3"/>
        <v>#REF!</v>
      </c>
    </row>
    <row r="14" spans="1:17" s="282" customFormat="1" ht="17.25" customHeight="1">
      <c r="A14" s="277" t="s">
        <v>102</v>
      </c>
      <c r="B14" s="278" t="s">
        <v>161</v>
      </c>
      <c r="C14" s="279"/>
      <c r="D14" s="283"/>
      <c r="E14" s="281"/>
      <c r="F14" s="279" t="e">
        <f t="shared" si="4"/>
        <v>#REF!</v>
      </c>
      <c r="G14" s="281"/>
      <c r="H14" s="281"/>
      <c r="I14" s="281" t="e">
        <f>#REF!</f>
        <v>#REF!</v>
      </c>
      <c r="J14" s="279" t="e">
        <f>#REF!+#REF!</f>
        <v>#REF!</v>
      </c>
      <c r="K14" s="286"/>
      <c r="L14" s="286"/>
      <c r="M14" s="275"/>
      <c r="N14" s="286"/>
      <c r="O14" s="286"/>
      <c r="P14" s="275"/>
      <c r="Q14" s="275" t="e">
        <f t="shared" si="3"/>
        <v>#REF!</v>
      </c>
    </row>
    <row r="15" spans="1:17" s="282" customFormat="1" ht="17.25" customHeight="1">
      <c r="A15" s="277" t="s">
        <v>103</v>
      </c>
      <c r="B15" s="278" t="s">
        <v>162</v>
      </c>
      <c r="C15" s="279" t="e">
        <f t="shared" si="0"/>
        <v>#REF!</v>
      </c>
      <c r="D15" s="283" t="e">
        <f>#REF!</f>
        <v>#REF!</v>
      </c>
      <c r="E15" s="281"/>
      <c r="F15" s="279" t="e">
        <f t="shared" si="4"/>
        <v>#REF!</v>
      </c>
      <c r="G15" s="281"/>
      <c r="H15" s="281"/>
      <c r="I15" s="281" t="e">
        <f>#REF!+'предп '!F21</f>
        <v>#REF!</v>
      </c>
      <c r="J15" s="279" t="e">
        <f>#REF!+#REF!/1000</f>
        <v>#REF!</v>
      </c>
      <c r="K15" s="286"/>
      <c r="L15" s="286"/>
      <c r="M15" s="275"/>
      <c r="N15" s="286"/>
      <c r="O15" s="286"/>
      <c r="P15" s="275"/>
      <c r="Q15" s="275" t="e">
        <f t="shared" si="3"/>
        <v>#REF!</v>
      </c>
    </row>
    <row r="16" spans="1:17" s="282" customFormat="1" ht="17.25" customHeight="1">
      <c r="A16" s="277" t="s">
        <v>104</v>
      </c>
      <c r="B16" s="278" t="s">
        <v>163</v>
      </c>
      <c r="C16" s="279" t="e">
        <f t="shared" si="0"/>
        <v>#REF!</v>
      </c>
      <c r="D16" s="283" t="e">
        <f>#REF!+#REF!+#REF!+#REF!+#REF!+#REF!+#REF!+#REF!+#REF!+#REF!+#REF!+#REF!+#REF!+#REF!+#REF!+#REF!</f>
        <v>#REF!</v>
      </c>
      <c r="E16" s="281"/>
      <c r="F16" s="279"/>
      <c r="G16" s="281"/>
      <c r="H16" s="281"/>
      <c r="I16" s="281"/>
      <c r="J16" s="279" t="e">
        <f>#REF!+#REF!+#REF!</f>
        <v>#REF!</v>
      </c>
      <c r="K16" s="286"/>
      <c r="L16" s="286"/>
      <c r="M16" s="275"/>
      <c r="N16" s="286"/>
      <c r="O16" s="286"/>
      <c r="P16" s="275"/>
      <c r="Q16" s="275" t="e">
        <f t="shared" si="3"/>
        <v>#REF!</v>
      </c>
    </row>
    <row r="17" spans="1:17" s="282" customFormat="1" ht="17.25" customHeight="1">
      <c r="A17" s="287" t="s">
        <v>1082</v>
      </c>
      <c r="B17" s="290" t="s">
        <v>1083</v>
      </c>
      <c r="C17" s="275"/>
      <c r="D17" s="285"/>
      <c r="E17" s="286"/>
      <c r="F17" s="275"/>
      <c r="G17" s="286"/>
      <c r="H17" s="286"/>
      <c r="I17" s="286"/>
      <c r="J17" s="275"/>
      <c r="K17" s="286"/>
      <c r="L17" s="286"/>
      <c r="M17" s="275"/>
      <c r="N17" s="286"/>
      <c r="O17" s="286"/>
      <c r="P17" s="275"/>
      <c r="Q17" s="275"/>
    </row>
    <row r="18" spans="1:17" s="276" customFormat="1" ht="17.25" customHeight="1">
      <c r="A18" s="273" t="s">
        <v>111</v>
      </c>
      <c r="B18" s="274" t="s">
        <v>170</v>
      </c>
      <c r="C18" s="275" t="e">
        <f t="shared" si="0"/>
        <v>#REF!</v>
      </c>
      <c r="D18" s="275" t="e">
        <f t="shared" ref="D18" si="5">D19+D20+D21</f>
        <v>#REF!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 t="e">
        <f t="shared" si="3"/>
        <v>#REF!</v>
      </c>
    </row>
    <row r="19" spans="1:17" s="282" customFormat="1" ht="17.25" customHeight="1">
      <c r="A19" s="277" t="s">
        <v>112</v>
      </c>
      <c r="B19" s="278" t="s">
        <v>171</v>
      </c>
      <c r="C19" s="275" t="e">
        <f t="shared" si="0"/>
        <v>#REF!</v>
      </c>
      <c r="D19" s="286" t="e">
        <f>ДФ!C14+#REF!+#REF!+#REF!+#REF!+#REF!+#REF!</f>
        <v>#REF!</v>
      </c>
      <c r="E19" s="286"/>
      <c r="F19" s="275"/>
      <c r="G19" s="286"/>
      <c r="H19" s="286"/>
      <c r="I19" s="286"/>
      <c r="J19" s="275"/>
      <c r="K19" s="286"/>
      <c r="L19" s="286"/>
      <c r="M19" s="275"/>
      <c r="N19" s="286"/>
      <c r="O19" s="286"/>
      <c r="P19" s="275"/>
      <c r="Q19" s="275" t="e">
        <f t="shared" si="3"/>
        <v>#REF!</v>
      </c>
    </row>
    <row r="20" spans="1:17" s="282" customFormat="1" ht="17.25" customHeight="1">
      <c r="A20" s="287" t="s">
        <v>1084</v>
      </c>
      <c r="B20" s="290" t="s">
        <v>1085</v>
      </c>
      <c r="C20" s="275"/>
      <c r="D20" s="291"/>
      <c r="E20" s="286"/>
      <c r="F20" s="275"/>
      <c r="G20" s="286"/>
      <c r="H20" s="286"/>
      <c r="I20" s="286"/>
      <c r="J20" s="275"/>
      <c r="K20" s="286"/>
      <c r="L20" s="286"/>
      <c r="M20" s="275"/>
      <c r="N20" s="286"/>
      <c r="O20" s="286"/>
      <c r="P20" s="275"/>
      <c r="Q20" s="275"/>
    </row>
    <row r="21" spans="1:17" s="282" customFormat="1" ht="17.25" customHeight="1">
      <c r="A21" s="287" t="s">
        <v>1093</v>
      </c>
      <c r="B21" s="290" t="s">
        <v>1094</v>
      </c>
      <c r="C21" s="275"/>
      <c r="D21" s="291"/>
      <c r="E21" s="286"/>
      <c r="F21" s="275"/>
      <c r="G21" s="286"/>
      <c r="H21" s="286"/>
      <c r="I21" s="286"/>
      <c r="J21" s="275" t="e">
        <f>#REF!/1000</f>
        <v>#REF!</v>
      </c>
      <c r="K21" s="286"/>
      <c r="L21" s="286"/>
      <c r="M21" s="275"/>
      <c r="N21" s="286"/>
      <c r="O21" s="286"/>
      <c r="P21" s="275"/>
      <c r="Q21" s="275"/>
    </row>
    <row r="22" spans="1:17" s="276" customFormat="1" ht="17.25" customHeight="1">
      <c r="A22" s="273" t="s">
        <v>114</v>
      </c>
      <c r="B22" s="274" t="s">
        <v>173</v>
      </c>
      <c r="C22" s="275" t="e">
        <f t="shared" si="0"/>
        <v>#REF!</v>
      </c>
      <c r="D22" s="275" t="e">
        <f>D23+D24+D25</f>
        <v>#REF!</v>
      </c>
      <c r="E22" s="275"/>
      <c r="F22" s="275"/>
      <c r="G22" s="275"/>
      <c r="H22" s="275"/>
      <c r="I22" s="275"/>
      <c r="J22" s="275" t="e">
        <f t="shared" ref="J22" si="6">J23+J24+J25</f>
        <v>#REF!</v>
      </c>
      <c r="K22" s="275"/>
      <c r="L22" s="275"/>
      <c r="M22" s="275"/>
      <c r="N22" s="275"/>
      <c r="O22" s="275"/>
      <c r="P22" s="275"/>
      <c r="Q22" s="275" t="e">
        <f t="shared" si="3"/>
        <v>#REF!</v>
      </c>
    </row>
    <row r="23" spans="1:17" s="282" customFormat="1" ht="17.25" customHeight="1">
      <c r="A23" s="277" t="s">
        <v>115</v>
      </c>
      <c r="B23" s="278" t="s">
        <v>174</v>
      </c>
      <c r="C23" s="275" t="e">
        <f t="shared" si="0"/>
        <v>#REF!</v>
      </c>
      <c r="D23" s="286" t="e">
        <f>#REF!+#REF!+#REF!+#REF!+#REF!+#REF!+#REF!+#REF!+#REF!+#REF!+#REF!+#REF!+#REF!+#REF!</f>
        <v>#REF!</v>
      </c>
      <c r="E23" s="286"/>
      <c r="F23" s="275"/>
      <c r="G23" s="286"/>
      <c r="H23" s="286"/>
      <c r="I23" s="286"/>
      <c r="J23" s="275" t="e">
        <f>#REF!*1000</f>
        <v>#REF!</v>
      </c>
      <c r="K23" s="286"/>
      <c r="L23" s="286"/>
      <c r="M23" s="275"/>
      <c r="N23" s="286"/>
      <c r="O23" s="286"/>
      <c r="P23" s="275"/>
      <c r="Q23" s="275" t="e">
        <f t="shared" si="3"/>
        <v>#REF!</v>
      </c>
    </row>
    <row r="24" spans="1:17" s="282" customFormat="1" ht="17.25" customHeight="1">
      <c r="A24" s="277" t="s">
        <v>116</v>
      </c>
      <c r="B24" s="278" t="s">
        <v>175</v>
      </c>
      <c r="C24" s="275"/>
      <c r="D24" s="291"/>
      <c r="E24" s="286"/>
      <c r="F24" s="275"/>
      <c r="G24" s="286"/>
      <c r="H24" s="286"/>
      <c r="I24" s="286"/>
      <c r="J24" s="275" t="e">
        <f>#REF!*1000</f>
        <v>#REF!</v>
      </c>
      <c r="K24" s="286"/>
      <c r="L24" s="286"/>
      <c r="M24" s="275"/>
      <c r="N24" s="286"/>
      <c r="O24" s="286"/>
      <c r="P24" s="275"/>
      <c r="Q24" s="275" t="e">
        <f t="shared" si="3"/>
        <v>#REF!</v>
      </c>
    </row>
    <row r="25" spans="1:17" s="282" customFormat="1" ht="17.25" customHeight="1">
      <c r="A25" s="277" t="s">
        <v>1033</v>
      </c>
      <c r="B25" s="292" t="s">
        <v>1034</v>
      </c>
      <c r="C25" s="275"/>
      <c r="D25" s="291"/>
      <c r="E25" s="286"/>
      <c r="F25" s="275"/>
      <c r="G25" s="286"/>
      <c r="H25" s="286"/>
      <c r="I25" s="286"/>
      <c r="J25" s="275"/>
      <c r="K25" s="286"/>
      <c r="L25" s="286"/>
      <c r="M25" s="275"/>
      <c r="N25" s="286"/>
      <c r="O25" s="286"/>
      <c r="P25" s="275"/>
      <c r="Q25" s="275">
        <f t="shared" si="3"/>
        <v>0</v>
      </c>
    </row>
    <row r="26" spans="1:17" s="276" customFormat="1" ht="17.25" customHeight="1">
      <c r="A26" s="273" t="s">
        <v>118</v>
      </c>
      <c r="B26" s="274" t="s">
        <v>176</v>
      </c>
      <c r="C26" s="275" t="e">
        <f t="shared" si="0"/>
        <v>#REF!</v>
      </c>
      <c r="D26" s="275" t="e">
        <f>ДФ!C6+ДФ!C13+#REF!+#REF!+#REF!+#REF!+#REF!+#REF!+#REF!+#REF!+#REF!+#REF!+#REF!+#REF!+#REF!</f>
        <v>#REF!</v>
      </c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 t="e">
        <f t="shared" si="3"/>
        <v>#REF!</v>
      </c>
    </row>
    <row r="27" spans="1:17" s="276" customFormat="1" ht="17.25" customHeight="1">
      <c r="A27" s="273" t="s">
        <v>119</v>
      </c>
      <c r="B27" s="274" t="s">
        <v>177</v>
      </c>
      <c r="C27" s="275" t="e">
        <f t="shared" si="0"/>
        <v>#REF!</v>
      </c>
      <c r="D27" s="275" t="e">
        <f>D28+D29+D30+D31</f>
        <v>#REF!</v>
      </c>
      <c r="E27" s="275"/>
      <c r="F27" s="275">
        <f>I27+G27</f>
        <v>4848439</v>
      </c>
      <c r="G27" s="275">
        <f t="shared" ref="G27" si="7">G28+G29+G30+G31</f>
        <v>4848439</v>
      </c>
      <c r="H27" s="275"/>
      <c r="I27" s="275"/>
      <c r="J27" s="275"/>
      <c r="K27" s="275"/>
      <c r="L27" s="275"/>
      <c r="M27" s="275"/>
      <c r="N27" s="275"/>
      <c r="O27" s="275"/>
      <c r="P27" s="275"/>
      <c r="Q27" s="275" t="e">
        <f t="shared" si="3"/>
        <v>#REF!</v>
      </c>
    </row>
    <row r="28" spans="1:17" s="282" customFormat="1" ht="17.25" customHeight="1">
      <c r="A28" s="277" t="s">
        <v>120</v>
      </c>
      <c r="B28" s="278" t="s">
        <v>178</v>
      </c>
      <c r="C28" s="275" t="e">
        <f t="shared" si="0"/>
        <v>#REF!</v>
      </c>
      <c r="D28" s="286" t="e">
        <f>#REF!+#REF!+#REF!</f>
        <v>#REF!</v>
      </c>
      <c r="E28" s="286"/>
      <c r="F28" s="275"/>
      <c r="G28" s="286"/>
      <c r="H28" s="286"/>
      <c r="I28" s="286"/>
      <c r="J28" s="275"/>
      <c r="K28" s="286"/>
      <c r="L28" s="286"/>
      <c r="M28" s="275"/>
      <c r="N28" s="286"/>
      <c r="O28" s="286"/>
      <c r="P28" s="275"/>
      <c r="Q28" s="275" t="e">
        <f t="shared" si="3"/>
        <v>#REF!</v>
      </c>
    </row>
    <row r="29" spans="1:17" s="282" customFormat="1" ht="17.25" customHeight="1">
      <c r="A29" s="287" t="s">
        <v>1086</v>
      </c>
      <c r="B29" s="290" t="s">
        <v>1087</v>
      </c>
      <c r="C29" s="275"/>
      <c r="D29" s="291"/>
      <c r="E29" s="286"/>
      <c r="F29" s="275"/>
      <c r="G29" s="286"/>
      <c r="H29" s="286"/>
      <c r="I29" s="286"/>
      <c r="J29" s="275"/>
      <c r="K29" s="286"/>
      <c r="L29" s="286"/>
      <c r="M29" s="275"/>
      <c r="N29" s="286"/>
      <c r="O29" s="286"/>
      <c r="P29" s="275"/>
      <c r="Q29" s="275"/>
    </row>
    <row r="30" spans="1:17" s="282" customFormat="1" ht="17.25" customHeight="1">
      <c r="A30" s="277" t="s">
        <v>123</v>
      </c>
      <c r="B30" s="278" t="s">
        <v>180</v>
      </c>
      <c r="C30" s="275"/>
      <c r="D30" s="291"/>
      <c r="E30" s="286"/>
      <c r="F30" s="275">
        <f>I30+G30</f>
        <v>4848439</v>
      </c>
      <c r="G30" s="286">
        <f>'Нб прем'!T35</f>
        <v>4848439</v>
      </c>
      <c r="H30" s="286"/>
      <c r="I30" s="286"/>
      <c r="J30" s="275"/>
      <c r="K30" s="286"/>
      <c r="L30" s="286"/>
      <c r="M30" s="275"/>
      <c r="N30" s="286"/>
      <c r="O30" s="286"/>
      <c r="P30" s="275"/>
      <c r="Q30" s="275">
        <f t="shared" si="3"/>
        <v>4848439</v>
      </c>
    </row>
    <row r="31" spans="1:17" s="282" customFormat="1" ht="17.25" customHeight="1">
      <c r="A31" s="287" t="s">
        <v>1088</v>
      </c>
      <c r="B31" s="290" t="s">
        <v>1095</v>
      </c>
      <c r="C31" s="275"/>
      <c r="D31" s="291"/>
      <c r="E31" s="286"/>
      <c r="F31" s="275"/>
      <c r="G31" s="286"/>
      <c r="H31" s="286"/>
      <c r="I31" s="286"/>
      <c r="J31" s="275"/>
      <c r="K31" s="286"/>
      <c r="L31" s="286"/>
      <c r="M31" s="275"/>
      <c r="N31" s="286"/>
      <c r="O31" s="286"/>
      <c r="P31" s="275"/>
      <c r="Q31" s="275"/>
    </row>
    <row r="32" spans="1:17" s="276" customFormat="1" ht="17.25" customHeight="1">
      <c r="A32" s="273" t="s">
        <v>125</v>
      </c>
      <c r="B32" s="274" t="s">
        <v>182</v>
      </c>
      <c r="C32" s="275" t="e">
        <f t="shared" si="0"/>
        <v>#REF!</v>
      </c>
      <c r="D32" s="275" t="e">
        <f t="shared" ref="D32" si="8">D34+D35+D33</f>
        <v>#REF!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 t="e">
        <f t="shared" si="3"/>
        <v>#REF!</v>
      </c>
    </row>
    <row r="33" spans="1:17" s="276" customFormat="1" ht="17.25" customHeight="1">
      <c r="A33" s="287" t="s">
        <v>1090</v>
      </c>
      <c r="B33" s="290" t="s">
        <v>1091</v>
      </c>
      <c r="C33" s="275"/>
      <c r="D33" s="291"/>
      <c r="E33" s="286"/>
      <c r="F33" s="275"/>
      <c r="G33" s="286"/>
      <c r="H33" s="286"/>
      <c r="I33" s="286"/>
      <c r="J33" s="275"/>
      <c r="K33" s="286"/>
      <c r="L33" s="286"/>
      <c r="M33" s="275"/>
      <c r="N33" s="286"/>
      <c r="O33" s="286"/>
      <c r="P33" s="275"/>
      <c r="Q33" s="275"/>
    </row>
    <row r="34" spans="1:17" s="282" customFormat="1" ht="17.25" customHeight="1">
      <c r="A34" s="277" t="s">
        <v>126</v>
      </c>
      <c r="B34" s="278" t="s">
        <v>183</v>
      </c>
      <c r="C34" s="275" t="e">
        <f t="shared" si="0"/>
        <v>#REF!</v>
      </c>
      <c r="D34" s="291" t="e">
        <f>#REF!+#REF!+#REF!+#REF!+#REF!+#REF!-#REF!-#REF!-#REF!-#REF!-#REF!-#REF!-#REF!-#REF!-#REF!-#REF!</f>
        <v>#REF!</v>
      </c>
      <c r="E34" s="286"/>
      <c r="F34" s="275"/>
      <c r="G34" s="286"/>
      <c r="H34" s="286"/>
      <c r="I34" s="286"/>
      <c r="J34" s="275"/>
      <c r="K34" s="286"/>
      <c r="L34" s="286"/>
      <c r="M34" s="275"/>
      <c r="N34" s="286"/>
      <c r="O34" s="286"/>
      <c r="P34" s="275"/>
      <c r="Q34" s="275" t="e">
        <f t="shared" si="3"/>
        <v>#REF!</v>
      </c>
    </row>
    <row r="35" spans="1:17" s="282" customFormat="1" ht="17.25" customHeight="1">
      <c r="A35" s="277" t="s">
        <v>128</v>
      </c>
      <c r="B35" s="278" t="s">
        <v>185</v>
      </c>
      <c r="C35" s="275">
        <f t="shared" si="0"/>
        <v>0</v>
      </c>
      <c r="D35" s="291"/>
      <c r="E35" s="286"/>
      <c r="F35" s="275"/>
      <c r="G35" s="286"/>
      <c r="H35" s="286"/>
      <c r="I35" s="286"/>
      <c r="J35" s="275"/>
      <c r="K35" s="286"/>
      <c r="L35" s="286"/>
      <c r="M35" s="275"/>
      <c r="N35" s="286"/>
      <c r="O35" s="286"/>
      <c r="P35" s="275"/>
      <c r="Q35" s="275">
        <f t="shared" si="3"/>
        <v>0</v>
      </c>
    </row>
    <row r="36" spans="1:17" s="276" customFormat="1" ht="17.25" customHeight="1">
      <c r="A36" s="273" t="s">
        <v>129</v>
      </c>
      <c r="B36" s="274" t="s">
        <v>9</v>
      </c>
      <c r="C36" s="275">
        <f t="shared" si="0"/>
        <v>1990737.5564999999</v>
      </c>
      <c r="D36" s="275">
        <f>ДФ!C7</f>
        <v>1990737.5564999999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>
        <f t="shared" si="3"/>
        <v>1990737.5564999999</v>
      </c>
    </row>
    <row r="37" spans="1:17" s="276" customFormat="1" ht="17.25" customHeight="1">
      <c r="A37" s="293" t="s">
        <v>1031</v>
      </c>
      <c r="B37" s="274" t="s">
        <v>1032</v>
      </c>
      <c r="C37" s="275" t="e">
        <f t="shared" si="0"/>
        <v>#REF!</v>
      </c>
      <c r="D37" s="275" t="e">
        <f>(-#REF!-#REF!-#REF!-#REF!-#REF!+#REF!+#REF!+#REF!+#REF!+#REF!+#REF!+#REF!+#REF!+#REF!+#REF!+#REF!+#REF!-#REF!+#REF!+#REF!)-62732507</f>
        <v>#REF!</v>
      </c>
      <c r="E37" s="275"/>
      <c r="F37" s="275" t="e">
        <f>G37+I37</f>
        <v>#REF!</v>
      </c>
      <c r="G37" s="275"/>
      <c r="H37" s="275"/>
      <c r="I37" s="275" t="e">
        <f>#REF!</f>
        <v>#REF!</v>
      </c>
      <c r="J37" s="275"/>
      <c r="K37" s="275"/>
      <c r="L37" s="275"/>
      <c r="M37" s="275" t="e">
        <f>O37+N37</f>
        <v>#REF!</v>
      </c>
      <c r="N37" s="275"/>
      <c r="O37" s="294" t="e">
        <f>#REF!+доноры!N169</f>
        <v>#REF!</v>
      </c>
      <c r="P37" s="275"/>
      <c r="Q37" s="275" t="e">
        <f t="shared" si="3"/>
        <v>#REF!</v>
      </c>
    </row>
    <row r="38" spans="1:17" s="276" customFormat="1" ht="17.25" customHeight="1">
      <c r="A38" s="726" t="s">
        <v>26</v>
      </c>
      <c r="B38" s="727"/>
      <c r="C38" s="275" t="e">
        <f t="shared" ref="C38:J38" si="9">C37+C36+C32+C27+C26+C22+C18+C12+C8+C4</f>
        <v>#REF!</v>
      </c>
      <c r="D38" s="275" t="e">
        <f t="shared" si="9"/>
        <v>#REF!</v>
      </c>
      <c r="E38" s="275"/>
      <c r="F38" s="275" t="e">
        <f t="shared" si="9"/>
        <v>#REF!</v>
      </c>
      <c r="G38" s="275">
        <f t="shared" si="9"/>
        <v>20781722</v>
      </c>
      <c r="H38" s="275"/>
      <c r="I38" s="275" t="e">
        <f>I37+I36+I32+I27+I26+I22+I18+I12+I8+I4</f>
        <v>#REF!</v>
      </c>
      <c r="J38" s="275" t="e">
        <f t="shared" si="9"/>
        <v>#REF!</v>
      </c>
      <c r="K38" s="275"/>
      <c r="L38" s="275"/>
      <c r="M38" s="275" t="e">
        <f>O38+N38</f>
        <v>#REF!</v>
      </c>
      <c r="N38" s="275"/>
      <c r="O38" s="275" t="e">
        <f>O37+O36+O32+O27+O26+O22+O18+O12+O8+O4</f>
        <v>#REF!</v>
      </c>
      <c r="P38" s="275"/>
      <c r="Q38" s="275" t="e">
        <f>Q37+Q36+Q32+Q27+Q26+Q22+Q18+Q12+Q8+Q4</f>
        <v>#REF!</v>
      </c>
    </row>
    <row r="39" spans="1:17" s="264" customFormat="1">
      <c r="A39" s="295"/>
      <c r="B39" s="296"/>
      <c r="C39" s="297"/>
      <c r="D39" s="295"/>
      <c r="E39" s="295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9"/>
    </row>
    <row r="40" spans="1:17" s="264" customFormat="1">
      <c r="A40" s="295"/>
      <c r="B40" s="296"/>
      <c r="C40" s="297"/>
      <c r="D40" s="295"/>
      <c r="E40" s="295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300"/>
    </row>
    <row r="41" spans="1:17" s="264" customFormat="1">
      <c r="A41" s="295"/>
      <c r="B41" s="296"/>
      <c r="C41" s="295"/>
      <c r="D41" s="295"/>
      <c r="E41" s="295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301"/>
    </row>
    <row r="42" spans="1:17" s="264" customFormat="1">
      <c r="A42" s="295"/>
      <c r="B42" s="296"/>
      <c r="C42" s="295"/>
      <c r="D42" s="295"/>
      <c r="E42" s="295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301"/>
    </row>
    <row r="43" spans="1:17" s="264" customFormat="1">
      <c r="A43" s="295"/>
      <c r="B43" s="296"/>
      <c r="C43" s="295"/>
      <c r="D43" s="295"/>
      <c r="E43" s="295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302"/>
    </row>
    <row r="44" spans="1:17" s="264" customFormat="1">
      <c r="A44" s="295"/>
      <c r="B44" s="296"/>
      <c r="C44" s="295"/>
      <c r="D44" s="295"/>
      <c r="E44" s="295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300"/>
    </row>
    <row r="45" spans="1:17" s="264" customFormat="1">
      <c r="A45" s="295"/>
      <c r="B45" s="296"/>
      <c r="C45" s="295"/>
      <c r="D45" s="295"/>
      <c r="E45" s="295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300"/>
    </row>
    <row r="46" spans="1:17" s="264" customFormat="1">
      <c r="A46" s="295"/>
      <c r="B46" s="296"/>
      <c r="C46" s="295"/>
      <c r="D46" s="297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300"/>
    </row>
    <row r="47" spans="1:17" s="264" customFormat="1">
      <c r="A47" s="295"/>
      <c r="B47" s="296"/>
      <c r="C47" s="295"/>
      <c r="D47" s="295"/>
      <c r="E47" s="295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300"/>
    </row>
    <row r="48" spans="1:17" s="264" customFormat="1">
      <c r="A48" s="295"/>
      <c r="B48" s="296"/>
      <c r="C48" s="295"/>
      <c r="D48" s="295"/>
      <c r="E48" s="295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300"/>
    </row>
    <row r="49" spans="1:17" s="264" customFormat="1">
      <c r="A49" s="295"/>
      <c r="B49" s="296"/>
      <c r="C49" s="295"/>
      <c r="D49" s="295"/>
      <c r="E49" s="295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300"/>
    </row>
    <row r="50" spans="1:17" s="264" customFormat="1">
      <c r="A50" s="295"/>
      <c r="B50" s="296"/>
      <c r="C50" s="295"/>
      <c r="D50" s="295"/>
      <c r="E50" s="295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s="264" customFormat="1">
      <c r="A51" s="295"/>
      <c r="B51" s="296"/>
      <c r="C51" s="295"/>
      <c r="D51" s="295"/>
      <c r="E51" s="295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s="264" customFormat="1">
      <c r="A52" s="295"/>
      <c r="B52" s="296"/>
      <c r="C52" s="295"/>
      <c r="D52" s="295"/>
      <c r="E52" s="295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s="264" customFormat="1">
      <c r="A53" s="295"/>
      <c r="B53" s="296"/>
      <c r="C53" s="295"/>
      <c r="D53" s="295"/>
      <c r="E53" s="295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</row>
    <row r="54" spans="1:17" s="264" customFormat="1">
      <c r="A54" s="295"/>
      <c r="B54" s="296"/>
      <c r="C54" s="295"/>
      <c r="D54" s="295"/>
      <c r="E54" s="295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</row>
    <row r="55" spans="1:17" s="264" customFormat="1">
      <c r="A55" s="295"/>
      <c r="B55" s="296"/>
      <c r="C55" s="295"/>
      <c r="D55" s="295"/>
      <c r="E55" s="295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</row>
    <row r="56" spans="1:17" s="264" customFormat="1">
      <c r="A56" s="295"/>
      <c r="B56" s="296"/>
      <c r="C56" s="295"/>
      <c r="D56" s="295"/>
      <c r="E56" s="295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</row>
    <row r="57" spans="1:17" s="264" customFormat="1">
      <c r="A57" s="295"/>
      <c r="B57" s="296"/>
      <c r="C57" s="295"/>
      <c r="D57" s="295"/>
      <c r="E57" s="295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</row>
    <row r="58" spans="1:17" s="264" customFormat="1">
      <c r="A58" s="295"/>
      <c r="B58" s="296"/>
      <c r="C58" s="295"/>
      <c r="D58" s="295"/>
      <c r="E58" s="295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</row>
    <row r="59" spans="1:17" s="264" customFormat="1">
      <c r="A59" s="295"/>
      <c r="B59" s="296"/>
      <c r="C59" s="295"/>
      <c r="D59" s="295"/>
      <c r="E59" s="295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</row>
    <row r="60" spans="1:17" s="264" customFormat="1">
      <c r="A60" s="295"/>
      <c r="B60" s="296"/>
      <c r="C60" s="295"/>
      <c r="D60" s="295"/>
      <c r="E60" s="295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</row>
    <row r="61" spans="1:17" s="264" customFormat="1">
      <c r="A61" s="295"/>
      <c r="B61" s="296"/>
      <c r="C61" s="295"/>
      <c r="D61" s="295"/>
      <c r="E61" s="295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</row>
    <row r="62" spans="1:17" s="264" customFormat="1">
      <c r="A62" s="295"/>
      <c r="B62" s="296"/>
      <c r="C62" s="295"/>
      <c r="D62" s="295"/>
      <c r="E62" s="295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</row>
    <row r="63" spans="1:17" s="264" customFormat="1">
      <c r="A63" s="295"/>
      <c r="B63" s="296"/>
      <c r="C63" s="295"/>
      <c r="D63" s="295"/>
      <c r="E63" s="295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</row>
    <row r="64" spans="1:17" s="264" customFormat="1">
      <c r="A64" s="295"/>
      <c r="B64" s="296"/>
      <c r="C64" s="295"/>
      <c r="D64" s="295"/>
      <c r="E64" s="295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</row>
    <row r="65" spans="1:17" s="264" customFormat="1">
      <c r="A65" s="295"/>
      <c r="B65" s="296"/>
      <c r="C65" s="295"/>
      <c r="D65" s="295"/>
      <c r="E65" s="295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</row>
    <row r="66" spans="1:17" s="264" customFormat="1">
      <c r="A66" s="295"/>
      <c r="B66" s="296"/>
      <c r="C66" s="295"/>
      <c r="D66" s="295"/>
      <c r="E66" s="295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</row>
    <row r="67" spans="1:17" s="264" customFormat="1">
      <c r="A67" s="295"/>
      <c r="B67" s="296"/>
      <c r="C67" s="295"/>
      <c r="D67" s="295"/>
      <c r="E67" s="295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</row>
    <row r="68" spans="1:17" s="264" customFormat="1">
      <c r="A68" s="295"/>
      <c r="B68" s="296"/>
      <c r="C68" s="295"/>
      <c r="D68" s="295"/>
      <c r="E68" s="295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</row>
    <row r="69" spans="1:17" s="264" customFormat="1">
      <c r="A69" s="295"/>
      <c r="B69" s="296"/>
      <c r="C69" s="295"/>
      <c r="D69" s="295"/>
      <c r="E69" s="295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</row>
    <row r="70" spans="1:17" s="264" customFormat="1">
      <c r="A70" s="295"/>
      <c r="B70" s="296"/>
      <c r="C70" s="295"/>
      <c r="D70" s="295"/>
      <c r="E70" s="295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</row>
    <row r="71" spans="1:17" s="264" customFormat="1">
      <c r="A71" s="295"/>
      <c r="B71" s="296"/>
      <c r="C71" s="295"/>
      <c r="D71" s="295"/>
      <c r="E71" s="295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</row>
    <row r="72" spans="1:17" s="264" customFormat="1">
      <c r="A72" s="295"/>
      <c r="B72" s="296"/>
      <c r="C72" s="295"/>
      <c r="D72" s="295"/>
      <c r="E72" s="295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</row>
    <row r="73" spans="1:17" s="264" customFormat="1">
      <c r="A73" s="295"/>
      <c r="B73" s="296"/>
      <c r="C73" s="295"/>
      <c r="D73" s="295"/>
      <c r="E73" s="295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</row>
    <row r="74" spans="1:17" s="264" customFormat="1">
      <c r="A74" s="295"/>
      <c r="B74" s="296"/>
      <c r="C74" s="295"/>
      <c r="D74" s="295"/>
      <c r="E74" s="295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</row>
    <row r="75" spans="1:17" s="264" customFormat="1">
      <c r="A75" s="295"/>
      <c r="B75" s="296"/>
      <c r="C75" s="295"/>
      <c r="D75" s="295"/>
      <c r="E75" s="295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</row>
    <row r="76" spans="1:17" s="264" customFormat="1">
      <c r="A76" s="295"/>
      <c r="B76" s="296"/>
      <c r="C76" s="295"/>
      <c r="D76" s="295"/>
      <c r="E76" s="295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</row>
    <row r="77" spans="1:17" s="264" customFormat="1">
      <c r="A77" s="295"/>
      <c r="B77" s="296"/>
      <c r="C77" s="295"/>
      <c r="D77" s="295"/>
      <c r="E77" s="295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</row>
    <row r="78" spans="1:17" s="264" customFormat="1">
      <c r="A78" s="295"/>
      <c r="B78" s="296"/>
      <c r="C78" s="295"/>
      <c r="D78" s="295"/>
      <c r="E78" s="295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</row>
    <row r="79" spans="1:17" s="264" customFormat="1">
      <c r="A79" s="295"/>
      <c r="B79" s="296"/>
      <c r="C79" s="295"/>
      <c r="D79" s="295"/>
      <c r="E79" s="295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</row>
    <row r="80" spans="1:17" s="264" customFormat="1">
      <c r="A80" s="295"/>
      <c r="B80" s="296"/>
      <c r="C80" s="295"/>
      <c r="D80" s="295"/>
      <c r="E80" s="295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</row>
    <row r="81" spans="1:17" s="264" customFormat="1">
      <c r="A81" s="295"/>
      <c r="B81" s="296"/>
      <c r="C81" s="295"/>
      <c r="D81" s="295"/>
      <c r="E81" s="295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</row>
    <row r="82" spans="1:17" s="264" customFormat="1">
      <c r="A82" s="295"/>
      <c r="B82" s="296"/>
      <c r="C82" s="295"/>
      <c r="D82" s="295"/>
      <c r="E82" s="295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</row>
    <row r="83" spans="1:17" s="264" customFormat="1">
      <c r="A83" s="295"/>
      <c r="B83" s="296"/>
      <c r="C83" s="295"/>
      <c r="D83" s="295"/>
      <c r="E83" s="295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</row>
    <row r="84" spans="1:17" s="264" customFormat="1">
      <c r="A84" s="295"/>
      <c r="B84" s="296"/>
      <c r="C84" s="295"/>
      <c r="D84" s="295"/>
      <c r="E84" s="295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</row>
    <row r="85" spans="1:17" s="264" customFormat="1">
      <c r="A85" s="295"/>
      <c r="B85" s="296"/>
      <c r="C85" s="295"/>
      <c r="D85" s="295"/>
      <c r="E85" s="295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</row>
    <row r="86" spans="1:17" s="264" customFormat="1">
      <c r="A86" s="295"/>
      <c r="B86" s="296"/>
      <c r="C86" s="295"/>
      <c r="D86" s="295"/>
      <c r="E86" s="295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</row>
    <row r="87" spans="1:17" s="264" customFormat="1">
      <c r="A87" s="295"/>
      <c r="B87" s="296"/>
      <c r="C87" s="295"/>
      <c r="D87" s="295"/>
      <c r="E87" s="295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</row>
    <row r="88" spans="1:17" s="264" customFormat="1">
      <c r="A88" s="295"/>
      <c r="B88" s="296"/>
      <c r="C88" s="295"/>
      <c r="D88" s="295"/>
      <c r="E88" s="295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</row>
    <row r="89" spans="1:17" s="264" customFormat="1">
      <c r="A89" s="295"/>
      <c r="B89" s="296"/>
      <c r="C89" s="295"/>
      <c r="D89" s="295"/>
      <c r="E89" s="295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</row>
    <row r="90" spans="1:17" s="264" customFormat="1">
      <c r="A90" s="295"/>
      <c r="B90" s="296"/>
      <c r="C90" s="295"/>
      <c r="D90" s="295"/>
      <c r="E90" s="295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</row>
    <row r="91" spans="1:17" s="264" customFormat="1">
      <c r="A91" s="295"/>
      <c r="B91" s="296"/>
      <c r="C91" s="295"/>
      <c r="D91" s="295"/>
      <c r="E91" s="295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</row>
    <row r="92" spans="1:17" s="264" customFormat="1">
      <c r="A92" s="295"/>
      <c r="B92" s="296"/>
      <c r="C92" s="295"/>
      <c r="D92" s="295"/>
      <c r="E92" s="295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</row>
    <row r="93" spans="1:17" s="264" customFormat="1">
      <c r="A93" s="295"/>
      <c r="B93" s="296"/>
      <c r="C93" s="295"/>
      <c r="D93" s="295"/>
      <c r="E93" s="295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</row>
    <row r="94" spans="1:17" s="264" customFormat="1">
      <c r="A94" s="295"/>
      <c r="B94" s="296"/>
      <c r="C94" s="295"/>
      <c r="D94" s="295"/>
      <c r="E94" s="295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</row>
    <row r="95" spans="1:17" s="264" customFormat="1">
      <c r="A95" s="295"/>
      <c r="B95" s="296"/>
      <c r="C95" s="295"/>
      <c r="D95" s="295"/>
      <c r="E95" s="295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</row>
    <row r="96" spans="1:17" s="264" customFormat="1">
      <c r="A96" s="295"/>
      <c r="B96" s="296"/>
      <c r="C96" s="295"/>
      <c r="D96" s="295"/>
      <c r="E96" s="295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</row>
    <row r="97" spans="1:17" s="264" customFormat="1">
      <c r="A97" s="295"/>
      <c r="B97" s="296"/>
      <c r="C97" s="295"/>
      <c r="D97" s="295"/>
      <c r="E97" s="295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</row>
    <row r="98" spans="1:17" s="264" customFormat="1">
      <c r="A98" s="295"/>
      <c r="B98" s="296"/>
      <c r="C98" s="295"/>
      <c r="D98" s="295"/>
      <c r="E98" s="295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</row>
    <row r="99" spans="1:17" s="264" customFormat="1">
      <c r="A99" s="295"/>
      <c r="B99" s="296"/>
      <c r="C99" s="295"/>
      <c r="D99" s="295"/>
      <c r="E99" s="295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</row>
    <row r="100" spans="1:17" s="264" customFormat="1">
      <c r="A100" s="295"/>
      <c r="B100" s="296"/>
      <c r="C100" s="295"/>
      <c r="D100" s="295"/>
      <c r="E100" s="295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</row>
    <row r="101" spans="1:17" s="264" customFormat="1">
      <c r="A101" s="295"/>
      <c r="B101" s="296"/>
      <c r="C101" s="295"/>
      <c r="D101" s="295"/>
      <c r="E101" s="295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</row>
    <row r="102" spans="1:17" s="264" customFormat="1">
      <c r="A102" s="295"/>
      <c r="B102" s="296"/>
      <c r="C102" s="295"/>
      <c r="D102" s="295"/>
      <c r="E102" s="295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</row>
    <row r="103" spans="1:17" s="264" customFormat="1">
      <c r="A103" s="295"/>
      <c r="B103" s="296"/>
      <c r="C103" s="295"/>
      <c r="D103" s="295"/>
      <c r="E103" s="295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</row>
    <row r="104" spans="1:17" s="264" customFormat="1">
      <c r="A104" s="295"/>
      <c r="B104" s="296"/>
      <c r="C104" s="295"/>
      <c r="D104" s="295"/>
      <c r="E104" s="295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</row>
    <row r="105" spans="1:17" s="264" customFormat="1">
      <c r="A105" s="295"/>
      <c r="B105" s="296"/>
      <c r="C105" s="295"/>
      <c r="D105" s="295"/>
      <c r="E105" s="295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</row>
    <row r="106" spans="1:17" s="264" customFormat="1">
      <c r="A106" s="295"/>
      <c r="B106" s="296"/>
      <c r="C106" s="295"/>
      <c r="D106" s="295"/>
      <c r="E106" s="295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</row>
    <row r="107" spans="1:17" s="264" customFormat="1">
      <c r="A107" s="295"/>
      <c r="B107" s="296"/>
      <c r="C107" s="295"/>
      <c r="D107" s="295"/>
      <c r="E107" s="295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</row>
    <row r="108" spans="1:17" s="264" customFormat="1">
      <c r="A108" s="295"/>
      <c r="B108" s="296"/>
      <c r="C108" s="295"/>
      <c r="D108" s="295"/>
      <c r="E108" s="295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</row>
  </sheetData>
  <sheetProtection selectLockedCells="1" selectUnlockedCells="1"/>
  <mergeCells count="7">
    <mergeCell ref="M1:O1"/>
    <mergeCell ref="A38:B38"/>
    <mergeCell ref="Q1:Q3"/>
    <mergeCell ref="A1:B3"/>
    <mergeCell ref="C1:E1"/>
    <mergeCell ref="F1:L1"/>
    <mergeCell ref="P1:P2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31" firstPageNumber="108" orientation="landscape" useFirstPageNumber="1" r:id="rId1"/>
  <headerFooter scaleWithDoc="0">
    <oddHeader>&amp;R
Приложение 1.</oddHeader>
    <oddFooter>&amp;C&amp;P</oddFooter>
  </headerFooter>
  <rowBreaks count="1" manualBreakCount="1">
    <brk id="17" max="2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L31"/>
  <sheetViews>
    <sheetView workbookViewId="0">
      <selection activeCell="I6" sqref="I6"/>
    </sheetView>
  </sheetViews>
  <sheetFormatPr defaultRowHeight="15"/>
  <cols>
    <col min="1" max="1" width="4.5703125" style="431" customWidth="1"/>
    <col min="2" max="2" width="5.42578125" style="431" customWidth="1"/>
    <col min="3" max="3" width="61.28515625" style="431" customWidth="1"/>
    <col min="4" max="4" width="16.140625" style="431" customWidth="1"/>
    <col min="5" max="5" width="15.28515625" style="431" customWidth="1"/>
    <col min="6" max="6" width="9.140625" style="431"/>
    <col min="7" max="7" width="41.85546875" style="431" customWidth="1"/>
    <col min="8" max="8" width="17.7109375" style="431" customWidth="1"/>
    <col min="9" max="9" width="26.85546875" style="431" customWidth="1"/>
    <col min="10" max="10" width="16.5703125" style="431" customWidth="1"/>
    <col min="11" max="16384" width="9.140625" style="431"/>
  </cols>
  <sheetData>
    <row r="2" spans="1:12">
      <c r="A2" s="532" t="s">
        <v>1700</v>
      </c>
      <c r="B2" s="532" t="s">
        <v>1701</v>
      </c>
      <c r="C2" s="532" t="s">
        <v>347</v>
      </c>
      <c r="D2" s="533" t="s">
        <v>1702</v>
      </c>
      <c r="E2" s="533" t="s">
        <v>1703</v>
      </c>
      <c r="F2" s="432"/>
      <c r="I2" s="432"/>
      <c r="J2" s="432"/>
      <c r="K2" s="432"/>
      <c r="L2" s="433"/>
    </row>
    <row r="3" spans="1:12" ht="22.5" customHeight="1">
      <c r="A3" s="534" t="s">
        <v>966</v>
      </c>
      <c r="B3" s="535"/>
      <c r="C3" s="536" t="s">
        <v>1181</v>
      </c>
      <c r="D3" s="537">
        <f>D4+D8+D10+D13</f>
        <v>12961906</v>
      </c>
      <c r="E3" s="537">
        <f>E4+E8+E10+E13</f>
        <v>12672387.605999999</v>
      </c>
      <c r="G3" s="39" t="s">
        <v>938</v>
      </c>
      <c r="H3" s="437">
        <v>362104.663</v>
      </c>
    </row>
    <row r="4" spans="1:12" ht="27" customHeight="1">
      <c r="A4" s="538"/>
      <c r="B4" s="539" t="s">
        <v>234</v>
      </c>
      <c r="C4" s="540" t="s">
        <v>1180</v>
      </c>
      <c r="D4" s="541">
        <f>D5+D6+D7</f>
        <v>1928204</v>
      </c>
      <c r="E4" s="541">
        <f>E5+E6+E7</f>
        <v>1926417.8059999999</v>
      </c>
      <c r="G4" s="39" t="s">
        <v>939</v>
      </c>
      <c r="H4" s="437">
        <v>1259368.1429999999</v>
      </c>
    </row>
    <row r="5" spans="1:12" ht="25.5" customHeight="1">
      <c r="A5" s="542"/>
      <c r="B5" s="543"/>
      <c r="C5" s="530" t="s">
        <v>1704</v>
      </c>
      <c r="D5" s="544">
        <v>362108</v>
      </c>
      <c r="E5" s="544">
        <v>362104.663</v>
      </c>
      <c r="G5" s="39" t="s">
        <v>940</v>
      </c>
      <c r="H5" s="437">
        <v>304945</v>
      </c>
      <c r="I5" s="431" t="s">
        <v>1911</v>
      </c>
    </row>
    <row r="6" spans="1:12" s="434" customFormat="1" ht="45" customHeight="1">
      <c r="A6" s="542"/>
      <c r="B6" s="543"/>
      <c r="C6" s="530" t="s">
        <v>1705</v>
      </c>
      <c r="D6" s="544">
        <v>1261151</v>
      </c>
      <c r="E6" s="544">
        <v>1259368.1429999999</v>
      </c>
      <c r="G6" s="40" t="s">
        <v>942</v>
      </c>
      <c r="H6" s="437">
        <v>2803393</v>
      </c>
    </row>
    <row r="7" spans="1:12" s="435" customFormat="1" ht="25.5" customHeight="1">
      <c r="A7" s="542"/>
      <c r="B7" s="543"/>
      <c r="C7" s="530" t="s">
        <v>1706</v>
      </c>
      <c r="D7" s="544">
        <v>304945</v>
      </c>
      <c r="E7" s="544">
        <v>304945</v>
      </c>
      <c r="G7" s="40" t="s">
        <v>943</v>
      </c>
      <c r="H7" s="437">
        <v>1454691.8</v>
      </c>
    </row>
    <row r="8" spans="1:12" ht="26.25">
      <c r="A8" s="539"/>
      <c r="B8" s="539" t="s">
        <v>238</v>
      </c>
      <c r="C8" s="540" t="s">
        <v>235</v>
      </c>
      <c r="D8" s="541">
        <f>D9</f>
        <v>6693025</v>
      </c>
      <c r="E8" s="541">
        <f>E9</f>
        <v>6405293</v>
      </c>
      <c r="G8" s="40" t="s">
        <v>944</v>
      </c>
      <c r="H8" s="437">
        <v>82592</v>
      </c>
    </row>
    <row r="9" spans="1:12" ht="26.25">
      <c r="A9" s="542"/>
      <c r="B9" s="543"/>
      <c r="C9" s="530" t="s">
        <v>1707</v>
      </c>
      <c r="D9" s="544">
        <v>6693025</v>
      </c>
      <c r="E9" s="544">
        <v>6405293</v>
      </c>
      <c r="G9" s="40" t="s">
        <v>945</v>
      </c>
      <c r="H9" s="437">
        <v>6405293</v>
      </c>
    </row>
    <row r="10" spans="1:12" ht="39">
      <c r="A10" s="538"/>
      <c r="B10" s="539" t="s">
        <v>240</v>
      </c>
      <c r="C10" s="540" t="s">
        <v>237</v>
      </c>
      <c r="D10" s="541">
        <f>D11+D12</f>
        <v>4258085</v>
      </c>
      <c r="E10" s="541">
        <f>E11+E12</f>
        <v>4258084.8</v>
      </c>
      <c r="G10" s="40" t="s">
        <v>241</v>
      </c>
      <c r="H10" s="437">
        <v>2756330.34552</v>
      </c>
    </row>
    <row r="11" spans="1:12" s="435" customFormat="1" ht="26.25">
      <c r="A11" s="542"/>
      <c r="B11" s="543"/>
      <c r="C11" s="530" t="s">
        <v>1708</v>
      </c>
      <c r="D11" s="544">
        <v>2803393</v>
      </c>
      <c r="E11" s="544">
        <v>2803393</v>
      </c>
      <c r="G11" s="40" t="s">
        <v>226</v>
      </c>
      <c r="H11" s="437">
        <v>56965.998899999999</v>
      </c>
    </row>
    <row r="12" spans="1:12">
      <c r="A12" s="542"/>
      <c r="B12" s="543"/>
      <c r="C12" s="530" t="s">
        <v>1709</v>
      </c>
      <c r="D12" s="544">
        <v>1454692</v>
      </c>
      <c r="E12" s="544">
        <v>1454691.8</v>
      </c>
      <c r="G12" s="40" t="s">
        <v>266</v>
      </c>
      <c r="H12" s="437">
        <v>1129</v>
      </c>
    </row>
    <row r="13" spans="1:12" s="435" customFormat="1">
      <c r="A13" s="538"/>
      <c r="B13" s="539" t="s">
        <v>321</v>
      </c>
      <c r="C13" s="540" t="s">
        <v>239</v>
      </c>
      <c r="D13" s="541">
        <f>D14</f>
        <v>82592</v>
      </c>
      <c r="E13" s="541">
        <f>E14</f>
        <v>82592</v>
      </c>
    </row>
    <row r="14" spans="1:12" ht="25.5">
      <c r="A14" s="542"/>
      <c r="B14" s="543"/>
      <c r="C14" s="530" t="s">
        <v>944</v>
      </c>
      <c r="D14" s="544">
        <v>82592</v>
      </c>
      <c r="E14" s="544">
        <v>82592</v>
      </c>
    </row>
    <row r="15" spans="1:12">
      <c r="G15" s="431" t="s">
        <v>955</v>
      </c>
      <c r="H15" s="546">
        <v>302744070.19999999</v>
      </c>
      <c r="I15" s="547" t="s">
        <v>952</v>
      </c>
      <c r="J15" s="548">
        <f>I16-H15</f>
        <v>2617577.6164200306</v>
      </c>
    </row>
    <row r="16" spans="1:12" s="435" customFormat="1" ht="36">
      <c r="C16" s="531" t="s">
        <v>1181</v>
      </c>
      <c r="D16" s="437">
        <v>17783283.359499998</v>
      </c>
      <c r="G16" s="640">
        <v>239540611.59999999</v>
      </c>
      <c r="H16" s="431" t="s">
        <v>348</v>
      </c>
      <c r="I16" s="546">
        <f>I17+I18+I19</f>
        <v>305361647.81642002</v>
      </c>
      <c r="J16" s="431" t="s">
        <v>954</v>
      </c>
    </row>
    <row r="17" spans="3:10" ht="36">
      <c r="C17" s="531" t="s">
        <v>1180</v>
      </c>
      <c r="D17" s="437">
        <v>1926417.8074</v>
      </c>
      <c r="G17" s="640">
        <v>24159934.800000001</v>
      </c>
      <c r="H17" s="431" t="s">
        <v>349</v>
      </c>
      <c r="I17" s="545">
        <v>301174970.92014003</v>
      </c>
      <c r="J17" s="431" t="s">
        <v>348</v>
      </c>
    </row>
    <row r="18" spans="3:10" ht="36">
      <c r="C18" s="531" t="s">
        <v>1179</v>
      </c>
      <c r="D18" s="437">
        <v>1658964.40157</v>
      </c>
      <c r="E18" s="438"/>
      <c r="G18" s="437">
        <v>37859954.399999999</v>
      </c>
      <c r="H18" s="431" t="s">
        <v>350</v>
      </c>
      <c r="I18" s="546">
        <v>2794082.8319299999</v>
      </c>
      <c r="J18" s="431" t="s">
        <v>349</v>
      </c>
    </row>
    <row r="19" spans="3:10">
      <c r="C19" s="531" t="s">
        <v>235</v>
      </c>
      <c r="D19" s="437">
        <v>6405292.9629800003</v>
      </c>
      <c r="G19" s="437">
        <v>154747.79999999999</v>
      </c>
      <c r="H19" s="431" t="s">
        <v>1802</v>
      </c>
      <c r="I19" s="546">
        <v>1392594.0643499999</v>
      </c>
      <c r="J19" s="431" t="s">
        <v>345</v>
      </c>
    </row>
    <row r="20" spans="3:10">
      <c r="C20" s="531" t="s">
        <v>237</v>
      </c>
      <c r="D20" s="437">
        <v>4258084.8140000002</v>
      </c>
      <c r="G20" s="437">
        <v>1028821.6</v>
      </c>
      <c r="H20" s="431" t="s">
        <v>1126</v>
      </c>
    </row>
    <row r="21" spans="3:10">
      <c r="C21" s="531" t="s">
        <v>239</v>
      </c>
      <c r="D21" s="437">
        <v>82592</v>
      </c>
      <c r="G21" s="529"/>
      <c r="I21" s="529"/>
      <c r="J21" s="438"/>
    </row>
    <row r="22" spans="3:10" ht="24">
      <c r="C22" s="531" t="s">
        <v>241</v>
      </c>
      <c r="D22" s="437">
        <v>2756330.34552</v>
      </c>
      <c r="G22" s="545">
        <f>G23+G24</f>
        <v>322507425.11642003</v>
      </c>
      <c r="H22" s="431" t="s">
        <v>954</v>
      </c>
    </row>
    <row r="23" spans="3:10" ht="22.5" customHeight="1">
      <c r="C23" s="531" t="s">
        <v>226</v>
      </c>
      <c r="D23" s="437">
        <v>56965.998899999999</v>
      </c>
      <c r="G23" s="546">
        <v>305361647.81642002</v>
      </c>
      <c r="H23" s="431">
        <v>52</v>
      </c>
    </row>
    <row r="24" spans="3:10" ht="22.5" customHeight="1">
      <c r="C24" s="436" t="s">
        <v>266</v>
      </c>
      <c r="D24" s="437">
        <v>1129</v>
      </c>
      <c r="G24" s="546">
        <v>17145777.300000001</v>
      </c>
      <c r="H24" s="431">
        <v>53</v>
      </c>
    </row>
    <row r="25" spans="3:10" ht="22.5" customHeight="1"/>
    <row r="26" spans="3:10" ht="22.5" customHeight="1"/>
    <row r="27" spans="3:10" ht="22.5" customHeight="1"/>
    <row r="28" spans="3:10" ht="22.5" customHeight="1"/>
    <row r="29" spans="3:10" ht="22.5" customHeight="1"/>
    <row r="30" spans="3:10" ht="22.5" customHeight="1"/>
    <row r="31" spans="3:10" ht="22.5" customHeight="1"/>
  </sheetData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2"/>
  <sheetViews>
    <sheetView zoomScaleNormal="100" workbookViewId="0">
      <selection activeCell="D7" sqref="D7"/>
    </sheetView>
  </sheetViews>
  <sheetFormatPr defaultRowHeight="15"/>
  <cols>
    <col min="1" max="1" width="13.140625" style="84" bestFit="1" customWidth="1"/>
    <col min="2" max="2" width="57.5703125" style="84" customWidth="1"/>
    <col min="3" max="3" width="29" style="84" customWidth="1"/>
    <col min="4" max="4" width="14" style="84" customWidth="1"/>
    <col min="5" max="5" width="13.5703125" style="84" bestFit="1" customWidth="1"/>
    <col min="6" max="6" width="9.140625" style="84"/>
    <col min="7" max="7" width="11.5703125" style="84" customWidth="1"/>
    <col min="8" max="16384" width="9.140625" style="84"/>
  </cols>
  <sheetData>
    <row r="1" spans="1:6">
      <c r="A1" s="108"/>
      <c r="B1" s="92"/>
    </row>
    <row r="2" spans="1:6">
      <c r="C2" s="84" t="s">
        <v>959</v>
      </c>
    </row>
    <row r="3" spans="1:6">
      <c r="B3" s="84" t="s">
        <v>6</v>
      </c>
      <c r="C3" s="92">
        <f>SUM(C4:C16)</f>
        <v>17458864.7141</v>
      </c>
    </row>
    <row r="4" spans="1:6">
      <c r="B4" s="39" t="s">
        <v>938</v>
      </c>
      <c r="C4" s="88">
        <v>354299.4</v>
      </c>
      <c r="D4" s="101"/>
    </row>
    <row r="5" spans="1:6" ht="25.5">
      <c r="B5" s="39" t="s">
        <v>939</v>
      </c>
      <c r="C5" s="88">
        <v>1168140</v>
      </c>
      <c r="D5" s="101"/>
    </row>
    <row r="6" spans="1:6">
      <c r="B6" s="39" t="s">
        <v>940</v>
      </c>
      <c r="C6" s="88">
        <v>244897</v>
      </c>
      <c r="D6" s="101"/>
    </row>
    <row r="7" spans="1:6">
      <c r="B7" s="39" t="s">
        <v>941</v>
      </c>
      <c r="C7" s="88">
        <v>1990737.5564999999</v>
      </c>
      <c r="D7" s="107"/>
    </row>
    <row r="8" spans="1:6">
      <c r="B8" s="39" t="s">
        <v>226</v>
      </c>
      <c r="C8" s="88">
        <v>54839.691599999998</v>
      </c>
      <c r="D8" s="107"/>
    </row>
    <row r="9" spans="1:6">
      <c r="B9" s="39" t="s">
        <v>266</v>
      </c>
      <c r="C9" s="88">
        <v>337.06599999999997</v>
      </c>
      <c r="D9" s="107"/>
    </row>
    <row r="10" spans="1:6" ht="25.5">
      <c r="B10" s="39" t="s">
        <v>256</v>
      </c>
      <c r="C10" s="88">
        <v>229874</v>
      </c>
      <c r="D10" s="107"/>
    </row>
    <row r="11" spans="1:6">
      <c r="B11" s="40" t="s">
        <v>942</v>
      </c>
      <c r="C11" s="104">
        <v>3012354</v>
      </c>
      <c r="D11" s="101"/>
    </row>
    <row r="12" spans="1:6">
      <c r="A12" s="92"/>
      <c r="B12" s="40" t="s">
        <v>943</v>
      </c>
      <c r="C12" s="104">
        <v>1456559</v>
      </c>
      <c r="D12" s="101"/>
      <c r="F12" s="106"/>
    </row>
    <row r="13" spans="1:6" ht="25.5">
      <c r="B13" s="40" t="s">
        <v>944</v>
      </c>
      <c r="C13" s="105">
        <v>82443</v>
      </c>
      <c r="D13" s="101"/>
    </row>
    <row r="14" spans="1:6" ht="25.5">
      <c r="B14" s="40" t="s">
        <v>945</v>
      </c>
      <c r="C14" s="104">
        <v>6470037</v>
      </c>
      <c r="D14" s="101"/>
    </row>
    <row r="15" spans="1:6" ht="25.5">
      <c r="B15" s="103" t="s">
        <v>241</v>
      </c>
      <c r="C15" s="102">
        <v>2394347</v>
      </c>
      <c r="D15" s="101"/>
    </row>
    <row r="16" spans="1:6">
      <c r="B16" s="100"/>
      <c r="C16" s="97"/>
      <c r="D16" s="99"/>
    </row>
    <row r="17" spans="1:6">
      <c r="B17" s="98"/>
      <c r="C17" s="97"/>
    </row>
    <row r="18" spans="1:6">
      <c r="B18" s="98"/>
      <c r="C18" s="97"/>
    </row>
    <row r="19" spans="1:6">
      <c r="C19" s="84" t="s">
        <v>955</v>
      </c>
      <c r="E19" s="93"/>
      <c r="F19" s="93"/>
    </row>
    <row r="20" spans="1:6">
      <c r="C20" s="91">
        <f>C21+C22+C23+C24+C25</f>
        <v>292226354.11409998</v>
      </c>
      <c r="D20" s="91">
        <v>297303777.78820002</v>
      </c>
      <c r="E20" s="91">
        <f>D20-C20</f>
        <v>5077423.6741000414</v>
      </c>
      <c r="F20" s="91" t="s">
        <v>952</v>
      </c>
    </row>
    <row r="21" spans="1:6">
      <c r="A21" s="96"/>
      <c r="B21" s="30" t="s">
        <v>348</v>
      </c>
      <c r="C21" s="94">
        <v>182888870.09999999</v>
      </c>
      <c r="E21" s="755"/>
      <c r="F21" s="755"/>
    </row>
    <row r="22" spans="1:6">
      <c r="B22" s="30" t="s">
        <v>349</v>
      </c>
      <c r="C22" s="94">
        <v>68960815.900000006</v>
      </c>
      <c r="E22" s="755"/>
      <c r="F22" s="755"/>
    </row>
    <row r="23" spans="1:6">
      <c r="B23" s="30" t="s">
        <v>350</v>
      </c>
      <c r="C23" s="94">
        <v>32947359.399999995</v>
      </c>
      <c r="E23" s="755"/>
      <c r="F23" s="755"/>
    </row>
    <row r="24" spans="1:6">
      <c r="B24" s="32" t="s">
        <v>958</v>
      </c>
      <c r="C24" s="95">
        <f>SUM(C4:C10)</f>
        <v>4043124.7141</v>
      </c>
      <c r="E24" s="755"/>
      <c r="F24" s="755"/>
    </row>
    <row r="25" spans="1:6">
      <c r="B25" s="33" t="s">
        <v>953</v>
      </c>
      <c r="C25" s="94">
        <v>3386184</v>
      </c>
      <c r="E25" s="755"/>
      <c r="F25" s="755"/>
    </row>
    <row r="26" spans="1:6">
      <c r="E26" s="93"/>
      <c r="F26" s="93"/>
    </row>
    <row r="27" spans="1:6">
      <c r="C27" s="84" t="s">
        <v>954</v>
      </c>
      <c r="D27" s="92">
        <f>D28+D29</f>
        <v>314762642.56569999</v>
      </c>
    </row>
    <row r="28" spans="1:6">
      <c r="B28"/>
      <c r="C28" s="31">
        <v>52</v>
      </c>
      <c r="D28" s="12">
        <v>297303777.78820002</v>
      </c>
      <c r="E28" s="91"/>
    </row>
    <row r="29" spans="1:6" ht="13.5" customHeight="1">
      <c r="B29"/>
      <c r="C29" s="31">
        <v>53</v>
      </c>
      <c r="D29" s="12">
        <v>17458864.7775</v>
      </c>
    </row>
    <row r="30" spans="1:6" ht="21.75" customHeight="1">
      <c r="B30"/>
      <c r="C30" s="31" t="s">
        <v>348</v>
      </c>
      <c r="D30" s="12">
        <f>223229344.6039</f>
        <v>223229344.60389999</v>
      </c>
    </row>
    <row r="31" spans="1:6" ht="21.75" customHeight="1">
      <c r="B31"/>
      <c r="C31" s="31" t="s">
        <v>349</v>
      </c>
      <c r="D31" s="12">
        <f>72292845</f>
        <v>72292845</v>
      </c>
    </row>
    <row r="32" spans="1:6" ht="21.75" customHeight="1">
      <c r="B32"/>
      <c r="C32" s="31" t="s">
        <v>345</v>
      </c>
      <c r="D32" s="12">
        <v>1781588.1842499999</v>
      </c>
    </row>
    <row r="33" spans="1:7" ht="21.75" customHeight="1">
      <c r="B33"/>
      <c r="C33" s="31" t="s">
        <v>1185</v>
      </c>
      <c r="D33" s="12">
        <v>6470037</v>
      </c>
    </row>
    <row r="34" spans="1:7" ht="21.75" customHeight="1">
      <c r="B34"/>
      <c r="C34" s="31" t="s">
        <v>1184</v>
      </c>
      <c r="D34" s="12">
        <v>4468913</v>
      </c>
    </row>
    <row r="35" spans="1:7" ht="21.75" customHeight="1">
      <c r="B35"/>
      <c r="C35" s="31" t="s">
        <v>1183</v>
      </c>
      <c r="D35" s="12">
        <v>82443</v>
      </c>
    </row>
    <row r="36" spans="1:7" ht="21.75" customHeight="1">
      <c r="C36" s="31" t="s">
        <v>1182</v>
      </c>
      <c r="D36" s="12">
        <v>2394347</v>
      </c>
    </row>
    <row r="37" spans="1:7" ht="21.75" customHeight="1">
      <c r="B37" s="90"/>
      <c r="C37" s="19"/>
      <c r="D37" s="12"/>
      <c r="E37" s="18"/>
      <c r="F37" s="19"/>
      <c r="G37" s="12"/>
    </row>
    <row r="38" spans="1:7" ht="27.75" customHeight="1">
      <c r="B38" s="90"/>
      <c r="C38" s="19"/>
      <c r="D38" s="12"/>
      <c r="E38" s="18"/>
      <c r="F38" s="19"/>
      <c r="G38" s="12"/>
    </row>
    <row r="39" spans="1:7" ht="35.25" customHeight="1">
      <c r="B39" s="90"/>
      <c r="C39" s="19"/>
      <c r="D39" s="12"/>
      <c r="E39" s="18"/>
      <c r="F39" s="19"/>
      <c r="G39" s="12"/>
    </row>
    <row r="40" spans="1:7">
      <c r="B40" s="89"/>
      <c r="D40" s="18"/>
      <c r="E40" s="18"/>
      <c r="F40" s="19"/>
      <c r="G40" s="12"/>
    </row>
    <row r="41" spans="1:7">
      <c r="D41" s="18"/>
      <c r="E41" s="18"/>
      <c r="F41" s="19"/>
      <c r="G41" s="12"/>
    </row>
    <row r="42" spans="1:7">
      <c r="D42" s="18"/>
      <c r="E42" s="18"/>
      <c r="F42" s="19"/>
      <c r="G42" s="12"/>
    </row>
    <row r="43" spans="1:7" ht="36">
      <c r="A43" s="85"/>
      <c r="B43" s="87" t="s">
        <v>1181</v>
      </c>
      <c r="C43" s="85">
        <v>17458864.7775</v>
      </c>
      <c r="D43" s="18"/>
      <c r="E43" s="18"/>
      <c r="F43" s="19"/>
      <c r="G43" s="12"/>
    </row>
    <row r="44" spans="1:7" ht="36">
      <c r="A44" s="85" t="s">
        <v>234</v>
      </c>
      <c r="B44" s="87" t="s">
        <v>1180</v>
      </c>
      <c r="C44" s="85">
        <v>1767336.4635000001</v>
      </c>
      <c r="D44" s="18"/>
      <c r="E44" s="18"/>
      <c r="F44" s="19"/>
      <c r="G44" s="12"/>
    </row>
    <row r="45" spans="1:7" ht="36">
      <c r="A45" s="85" t="s">
        <v>236</v>
      </c>
      <c r="B45" s="87" t="s">
        <v>1179</v>
      </c>
      <c r="C45" s="85">
        <v>1990737.5564999999</v>
      </c>
      <c r="D45" s="18"/>
      <c r="E45" s="18"/>
      <c r="F45" s="19"/>
      <c r="G45" s="12"/>
    </row>
    <row r="46" spans="1:7">
      <c r="A46" s="85" t="s">
        <v>238</v>
      </c>
      <c r="B46" s="87" t="s">
        <v>235</v>
      </c>
      <c r="C46" s="88">
        <v>6470037</v>
      </c>
      <c r="D46" s="18"/>
      <c r="E46" s="18"/>
      <c r="F46" s="19"/>
      <c r="G46" s="12"/>
    </row>
    <row r="47" spans="1:7">
      <c r="A47" s="85" t="s">
        <v>240</v>
      </c>
      <c r="B47" s="87" t="s">
        <v>237</v>
      </c>
      <c r="C47" s="88">
        <v>4468913</v>
      </c>
      <c r="D47" s="18"/>
      <c r="E47" s="18"/>
      <c r="F47" s="19"/>
      <c r="G47" s="12"/>
    </row>
    <row r="48" spans="1:7">
      <c r="A48" s="85" t="s">
        <v>321</v>
      </c>
      <c r="B48" s="87" t="s">
        <v>239</v>
      </c>
      <c r="C48" s="88">
        <v>82443</v>
      </c>
      <c r="D48" s="18"/>
      <c r="E48" s="18"/>
      <c r="F48" s="19"/>
      <c r="G48" s="12"/>
    </row>
    <row r="49" spans="1:7" ht="24">
      <c r="A49" s="85" t="s">
        <v>323</v>
      </c>
      <c r="B49" s="87" t="s">
        <v>241</v>
      </c>
      <c r="C49" s="88">
        <v>2394347</v>
      </c>
      <c r="D49" s="18"/>
      <c r="E49" s="18"/>
      <c r="F49" s="19"/>
      <c r="G49" s="12"/>
    </row>
    <row r="50" spans="1:7">
      <c r="A50" s="85" t="s">
        <v>324</v>
      </c>
      <c r="B50" s="87" t="s">
        <v>226</v>
      </c>
      <c r="C50" s="85">
        <v>54839.691599999998</v>
      </c>
      <c r="D50" s="18"/>
      <c r="E50" s="18"/>
      <c r="F50" s="19"/>
      <c r="G50" s="12"/>
    </row>
    <row r="51" spans="1:7">
      <c r="A51" s="85" t="s">
        <v>1178</v>
      </c>
      <c r="B51" s="87" t="s">
        <v>266</v>
      </c>
      <c r="C51" s="85">
        <v>337.06599999999997</v>
      </c>
    </row>
    <row r="52" spans="1:7" ht="25.5">
      <c r="A52" s="85" t="s">
        <v>219</v>
      </c>
      <c r="B52" s="86" t="s">
        <v>256</v>
      </c>
      <c r="C52" s="85">
        <v>229874</v>
      </c>
    </row>
  </sheetData>
  <mergeCells count="5">
    <mergeCell ref="E24:F24"/>
    <mergeCell ref="E25:F25"/>
    <mergeCell ref="E21:F21"/>
    <mergeCell ref="E22:F22"/>
    <mergeCell ref="E23:F23"/>
  </mergeCells>
  <pageMargins left="0.39370078740157483" right="0.19685039370078741" top="0.39370078740157483" bottom="0.39370078740157483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O3525"/>
  <sheetViews>
    <sheetView topLeftCell="Z1" zoomScale="90" zoomScaleNormal="90" workbookViewId="0">
      <selection activeCell="AB34" sqref="AB34"/>
    </sheetView>
  </sheetViews>
  <sheetFormatPr defaultRowHeight="12.75"/>
  <cols>
    <col min="2" max="2" width="49.7109375" customWidth="1"/>
    <col min="3" max="3" width="13.5703125" bestFit="1" customWidth="1"/>
    <col min="4" max="5" width="22.140625" customWidth="1"/>
    <col min="6" max="6" width="29" customWidth="1"/>
    <col min="9" max="9" width="18.28515625" customWidth="1"/>
    <col min="10" max="10" width="20.28515625" customWidth="1"/>
    <col min="11" max="11" width="15.42578125" customWidth="1"/>
    <col min="12" max="12" width="18.85546875" customWidth="1"/>
    <col min="13" max="13" width="25" customWidth="1"/>
    <col min="14" max="14" width="21.7109375" customWidth="1"/>
    <col min="15" max="15" width="12.7109375" bestFit="1" customWidth="1"/>
    <col min="16" max="17" width="9.42578125" bestFit="1" customWidth="1"/>
    <col min="18" max="18" width="12.85546875" customWidth="1"/>
    <col min="19" max="19" width="13.5703125" customWidth="1"/>
    <col min="20" max="21" width="9.42578125" bestFit="1" customWidth="1"/>
    <col min="22" max="22" width="15.42578125" customWidth="1"/>
    <col min="23" max="23" width="14" customWidth="1"/>
    <col min="24" max="24" width="9.42578125" bestFit="1" customWidth="1"/>
    <col min="25" max="25" width="13.7109375" customWidth="1"/>
    <col min="26" max="26" width="15.140625" customWidth="1"/>
    <col min="27" max="27" width="9.42578125" bestFit="1" customWidth="1"/>
    <col min="28" max="28" width="15.140625" customWidth="1"/>
    <col min="29" max="32" width="9.42578125" bestFit="1" customWidth="1"/>
    <col min="33" max="33" width="15" customWidth="1"/>
    <col min="34" max="38" width="9.42578125" bestFit="1" customWidth="1"/>
    <col min="39" max="39" width="13.85546875" customWidth="1"/>
    <col min="40" max="40" width="20.7109375" customWidth="1"/>
    <col min="41" max="41" width="9.42578125" bestFit="1" customWidth="1"/>
    <col min="42" max="42" width="15.140625" customWidth="1"/>
    <col min="43" max="43" width="9.42578125" bestFit="1" customWidth="1"/>
    <col min="44" max="44" width="11.42578125" bestFit="1" customWidth="1"/>
    <col min="45" max="60" width="9.42578125" bestFit="1" customWidth="1"/>
    <col min="61" max="61" width="17" customWidth="1"/>
    <col min="66" max="66" width="14.28515625" customWidth="1"/>
  </cols>
  <sheetData>
    <row r="1" spans="1:67">
      <c r="G1" s="1"/>
      <c r="H1" s="29"/>
      <c r="I1" s="29"/>
      <c r="J1" s="43" t="s">
        <v>923</v>
      </c>
      <c r="K1" s="43" t="s">
        <v>937</v>
      </c>
      <c r="L1" s="43" t="s">
        <v>927</v>
      </c>
      <c r="M1" s="29"/>
      <c r="N1" s="43" t="s">
        <v>934</v>
      </c>
      <c r="O1" s="44" t="s">
        <v>949</v>
      </c>
      <c r="P1" s="29"/>
      <c r="Q1" s="29"/>
      <c r="R1" s="43" t="s">
        <v>931</v>
      </c>
      <c r="S1" s="43" t="s">
        <v>935</v>
      </c>
      <c r="T1" s="29"/>
      <c r="U1" s="29"/>
      <c r="V1" s="43" t="s">
        <v>932</v>
      </c>
      <c r="W1" s="43" t="s">
        <v>925</v>
      </c>
      <c r="X1" s="29"/>
      <c r="Y1" s="44" t="s">
        <v>950</v>
      </c>
      <c r="Z1" s="43" t="s">
        <v>926</v>
      </c>
      <c r="AA1" s="29"/>
      <c r="AB1" s="43" t="s">
        <v>951</v>
      </c>
      <c r="AC1" s="29"/>
      <c r="AD1" s="29"/>
      <c r="AE1" s="29"/>
      <c r="AF1" s="29"/>
      <c r="AG1" s="43" t="s">
        <v>924</v>
      </c>
      <c r="AH1" s="29"/>
      <c r="AI1" s="29"/>
      <c r="AJ1" s="29"/>
      <c r="AK1" s="27"/>
      <c r="AL1" s="27"/>
      <c r="AM1" s="43" t="s">
        <v>936</v>
      </c>
      <c r="AN1" s="43" t="s">
        <v>933</v>
      </c>
      <c r="AO1" s="27"/>
      <c r="AP1" s="43" t="s">
        <v>929</v>
      </c>
      <c r="AQ1" s="27"/>
      <c r="AR1" s="44" t="s">
        <v>948</v>
      </c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43" t="s">
        <v>928</v>
      </c>
      <c r="BJ1" s="27"/>
      <c r="BK1" s="27"/>
      <c r="BL1" s="27"/>
      <c r="BM1" s="27"/>
      <c r="BN1" s="27"/>
      <c r="BO1" s="27"/>
    </row>
    <row r="2" spans="1:67">
      <c r="F2" s="34">
        <v>2017</v>
      </c>
      <c r="G2" s="1"/>
      <c r="H2" s="29"/>
      <c r="I2" s="29"/>
      <c r="J2" s="45">
        <v>1</v>
      </c>
      <c r="K2" s="45">
        <v>15</v>
      </c>
      <c r="L2" s="45">
        <v>5</v>
      </c>
      <c r="M2" s="29"/>
      <c r="N2" s="45">
        <v>12</v>
      </c>
      <c r="O2" s="46">
        <v>17</v>
      </c>
      <c r="P2" s="29"/>
      <c r="Q2" s="29"/>
      <c r="R2" s="45">
        <v>9</v>
      </c>
      <c r="S2" s="45">
        <v>13</v>
      </c>
      <c r="T2" s="29"/>
      <c r="U2" s="29"/>
      <c r="V2" s="45">
        <v>11</v>
      </c>
      <c r="W2" s="45">
        <v>3</v>
      </c>
      <c r="X2" s="29"/>
      <c r="Y2" s="46">
        <v>18</v>
      </c>
      <c r="Z2" s="45">
        <v>4</v>
      </c>
      <c r="AA2" s="29"/>
      <c r="AB2" s="45">
        <v>8</v>
      </c>
      <c r="AC2" s="29"/>
      <c r="AD2" s="29"/>
      <c r="AE2" s="29"/>
      <c r="AF2" s="29"/>
      <c r="AG2" s="45">
        <v>2</v>
      </c>
      <c r="AH2" s="29"/>
      <c r="AI2" s="29"/>
      <c r="AJ2" s="29"/>
      <c r="AK2" s="27"/>
      <c r="AL2" s="27"/>
      <c r="AM2" s="45">
        <v>14</v>
      </c>
      <c r="AN2" s="45">
        <v>10</v>
      </c>
      <c r="AO2" s="27"/>
      <c r="AP2" s="45">
        <v>7</v>
      </c>
      <c r="AQ2" s="27"/>
      <c r="AR2" s="46">
        <v>16</v>
      </c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45">
        <v>6</v>
      </c>
      <c r="BJ2" s="27"/>
      <c r="BK2" s="27"/>
      <c r="BL2" s="27"/>
      <c r="BM2" s="27"/>
      <c r="BN2" s="27"/>
      <c r="BO2" s="27"/>
    </row>
    <row r="3" spans="1:67">
      <c r="F3" s="27">
        <f>'[2]всего лзинг'!H9</f>
        <v>0</v>
      </c>
      <c r="G3" s="47" t="s">
        <v>957</v>
      </c>
      <c r="H3" s="48" t="s">
        <v>73</v>
      </c>
      <c r="I3" s="49" t="s">
        <v>74</v>
      </c>
      <c r="J3" s="50" t="s">
        <v>75</v>
      </c>
      <c r="K3" s="50" t="s">
        <v>76</v>
      </c>
      <c r="L3" s="50" t="s">
        <v>77</v>
      </c>
      <c r="M3" s="49" t="s">
        <v>78</v>
      </c>
      <c r="N3" s="50" t="s">
        <v>79</v>
      </c>
      <c r="O3" s="50" t="s">
        <v>80</v>
      </c>
      <c r="P3" s="49" t="s">
        <v>81</v>
      </c>
      <c r="Q3" s="51" t="s">
        <v>82</v>
      </c>
      <c r="R3" s="51" t="s">
        <v>83</v>
      </c>
      <c r="S3" s="51" t="s">
        <v>84</v>
      </c>
      <c r="T3" s="51" t="s">
        <v>85</v>
      </c>
      <c r="U3" s="51" t="s">
        <v>86</v>
      </c>
      <c r="V3" s="51" t="s">
        <v>87</v>
      </c>
      <c r="W3" s="51" t="s">
        <v>88</v>
      </c>
      <c r="X3" s="51" t="s">
        <v>89</v>
      </c>
      <c r="Y3" s="51" t="s">
        <v>90</v>
      </c>
      <c r="Z3" s="51" t="s">
        <v>91</v>
      </c>
      <c r="AA3" s="51" t="s">
        <v>92</v>
      </c>
      <c r="AB3" s="51" t="s">
        <v>93</v>
      </c>
      <c r="AC3" s="48" t="s">
        <v>94</v>
      </c>
      <c r="AD3" s="52" t="s">
        <v>96</v>
      </c>
      <c r="AE3" s="49" t="s">
        <v>97</v>
      </c>
      <c r="AF3" s="50" t="s">
        <v>98</v>
      </c>
      <c r="AG3" s="48" t="s">
        <v>99</v>
      </c>
      <c r="AH3" s="49" t="s">
        <v>100</v>
      </c>
      <c r="AI3" s="53" t="s">
        <v>101</v>
      </c>
      <c r="AJ3" s="49" t="s">
        <v>102</v>
      </c>
      <c r="AK3" s="49" t="s">
        <v>103</v>
      </c>
      <c r="AL3" s="49" t="s">
        <v>104</v>
      </c>
      <c r="AM3" s="53" t="s">
        <v>105</v>
      </c>
      <c r="AN3" s="53" t="s">
        <v>106</v>
      </c>
      <c r="AO3" s="54" t="s">
        <v>107</v>
      </c>
      <c r="AP3" s="54" t="s">
        <v>108</v>
      </c>
      <c r="AQ3" s="53" t="s">
        <v>109</v>
      </c>
      <c r="AR3" s="53" t="s">
        <v>110</v>
      </c>
      <c r="AS3" s="48" t="s">
        <v>111</v>
      </c>
      <c r="AT3" s="49" t="s">
        <v>112</v>
      </c>
      <c r="AU3" s="49" t="s">
        <v>113</v>
      </c>
      <c r="AV3" s="48" t="s">
        <v>114</v>
      </c>
      <c r="AW3" s="49" t="s">
        <v>115</v>
      </c>
      <c r="AX3" s="49" t="s">
        <v>116</v>
      </c>
      <c r="AY3" s="50" t="s">
        <v>117</v>
      </c>
      <c r="AZ3" s="48" t="s">
        <v>118</v>
      </c>
      <c r="BA3" s="48" t="s">
        <v>119</v>
      </c>
      <c r="BB3" s="49" t="s">
        <v>120</v>
      </c>
      <c r="BC3" s="55" t="s">
        <v>121</v>
      </c>
      <c r="BD3" s="55" t="s">
        <v>122</v>
      </c>
      <c r="BE3" s="49" t="s">
        <v>123</v>
      </c>
      <c r="BF3" s="49" t="s">
        <v>124</v>
      </c>
      <c r="BG3" s="48" t="s">
        <v>125</v>
      </c>
      <c r="BH3" s="49" t="s">
        <v>126</v>
      </c>
      <c r="BI3" s="49" t="s">
        <v>127</v>
      </c>
      <c r="BJ3" s="49" t="s">
        <v>128</v>
      </c>
      <c r="BK3" s="48" t="s">
        <v>129</v>
      </c>
      <c r="BL3" s="56" t="s">
        <v>130</v>
      </c>
      <c r="BM3" s="56" t="s">
        <v>131</v>
      </c>
      <c r="BN3" s="764" t="s">
        <v>26</v>
      </c>
      <c r="BO3" s="57"/>
    </row>
    <row r="4" spans="1:67" ht="122.25" customHeight="1">
      <c r="F4" s="621">
        <v>2017</v>
      </c>
      <c r="G4" s="58" t="s">
        <v>956</v>
      </c>
      <c r="H4" s="59" t="s">
        <v>132</v>
      </c>
      <c r="I4" s="59" t="s">
        <v>133</v>
      </c>
      <c r="J4" s="60" t="s">
        <v>134</v>
      </c>
      <c r="K4" s="60" t="s">
        <v>135</v>
      </c>
      <c r="L4" s="60" t="s">
        <v>136</v>
      </c>
      <c r="M4" s="60" t="s">
        <v>137</v>
      </c>
      <c r="N4" s="60" t="s">
        <v>138</v>
      </c>
      <c r="O4" s="60" t="s">
        <v>139</v>
      </c>
      <c r="P4" s="60" t="s">
        <v>140</v>
      </c>
      <c r="Q4" s="61" t="s">
        <v>141</v>
      </c>
      <c r="R4" s="61" t="s">
        <v>142</v>
      </c>
      <c r="S4" s="61" t="s">
        <v>143</v>
      </c>
      <c r="T4" s="61" t="s">
        <v>144</v>
      </c>
      <c r="U4" s="61" t="s">
        <v>145</v>
      </c>
      <c r="V4" s="61" t="s">
        <v>146</v>
      </c>
      <c r="W4" s="61" t="s">
        <v>147</v>
      </c>
      <c r="X4" s="61" t="s">
        <v>148</v>
      </c>
      <c r="Y4" s="61" t="s">
        <v>149</v>
      </c>
      <c r="Z4" s="61" t="s">
        <v>150</v>
      </c>
      <c r="AA4" s="61" t="s">
        <v>151</v>
      </c>
      <c r="AB4" s="61" t="s">
        <v>152</v>
      </c>
      <c r="AC4" s="62" t="s">
        <v>153</v>
      </c>
      <c r="AD4" s="63" t="s">
        <v>155</v>
      </c>
      <c r="AE4" s="59" t="s">
        <v>156</v>
      </c>
      <c r="AF4" s="63" t="s">
        <v>157</v>
      </c>
      <c r="AG4" s="62" t="s">
        <v>158</v>
      </c>
      <c r="AH4" s="59" t="s">
        <v>159</v>
      </c>
      <c r="AI4" s="59" t="s">
        <v>160</v>
      </c>
      <c r="AJ4" s="59" t="s">
        <v>161</v>
      </c>
      <c r="AK4" s="59" t="s">
        <v>162</v>
      </c>
      <c r="AL4" s="59" t="s">
        <v>163</v>
      </c>
      <c r="AM4" s="59" t="s">
        <v>164</v>
      </c>
      <c r="AN4" s="59" t="s">
        <v>165</v>
      </c>
      <c r="AO4" s="63" t="s">
        <v>166</v>
      </c>
      <c r="AP4" s="63" t="s">
        <v>167</v>
      </c>
      <c r="AQ4" s="59" t="s">
        <v>168</v>
      </c>
      <c r="AR4" s="59" t="s">
        <v>169</v>
      </c>
      <c r="AS4" s="64" t="s">
        <v>170</v>
      </c>
      <c r="AT4" s="59" t="s">
        <v>171</v>
      </c>
      <c r="AU4" s="59" t="s">
        <v>172</v>
      </c>
      <c r="AV4" s="64" t="s">
        <v>173</v>
      </c>
      <c r="AW4" s="59" t="s">
        <v>174</v>
      </c>
      <c r="AX4" s="59" t="s">
        <v>175</v>
      </c>
      <c r="AY4" s="63"/>
      <c r="AZ4" s="64" t="s">
        <v>176</v>
      </c>
      <c r="BA4" s="64" t="s">
        <v>177</v>
      </c>
      <c r="BB4" s="59" t="s">
        <v>178</v>
      </c>
      <c r="BC4" s="59" t="s">
        <v>179</v>
      </c>
      <c r="BD4" s="59" t="s">
        <v>14</v>
      </c>
      <c r="BE4" s="59" t="s">
        <v>180</v>
      </c>
      <c r="BF4" s="59" t="s">
        <v>181</v>
      </c>
      <c r="BG4" s="59" t="s">
        <v>182</v>
      </c>
      <c r="BH4" s="59" t="s">
        <v>183</v>
      </c>
      <c r="BI4" s="63" t="s">
        <v>184</v>
      </c>
      <c r="BJ4" s="59" t="s">
        <v>185</v>
      </c>
      <c r="BK4" s="64" t="s">
        <v>9</v>
      </c>
      <c r="BL4" s="64" t="s">
        <v>186</v>
      </c>
      <c r="BM4" s="65" t="s">
        <v>187</v>
      </c>
      <c r="BN4" s="764"/>
      <c r="BO4" s="57"/>
    </row>
    <row r="5" spans="1:67" ht="17.25">
      <c r="B5" s="38"/>
      <c r="C5" s="13"/>
      <c r="F5" s="66">
        <f>SUM(J5:BM5)</f>
        <v>239540611.60000005</v>
      </c>
      <c r="G5" s="67" t="s">
        <v>348</v>
      </c>
      <c r="H5" s="68"/>
      <c r="I5" s="68"/>
      <c r="J5" s="69">
        <f>SUMIFS($D$12:$D$3222,$C$12:$C$3222,"СМП",$A$12:$A$3222,"1")</f>
        <v>127848196.80000003</v>
      </c>
      <c r="K5" s="69">
        <f>SUMIFS($D$12:$D$3222,$C$12:$C$3222,"СМП",$A$12:$A$3222,"15")</f>
        <v>22119408.700000003</v>
      </c>
      <c r="L5" s="69">
        <f>SUMIFS($D$12:$D$3222,$C$12:$C$3222,"СМП",$A$12:$A$3222,"5")</f>
        <v>1417458.9</v>
      </c>
      <c r="M5" s="68"/>
      <c r="N5" s="69">
        <f>SUMIFS($D$12:$D$3222,$C$12:$C$3222,"СМП",$A$12:$A$3222,"12")</f>
        <v>480632.2</v>
      </c>
      <c r="O5" s="69">
        <f>SUMIFS($D$12:$D$3222,$C$12:$C$3222,"СМП",$A$12:$A$3222,"17")</f>
        <v>0</v>
      </c>
      <c r="P5" s="68"/>
      <c r="Q5" s="68"/>
      <c r="R5" s="69">
        <f>SUMIFS($D$12:$D$3222,$C$12:$C$3222,"СМП",$A$12:$A$3222,"9")</f>
        <v>1193157.3999999999</v>
      </c>
      <c r="S5" s="69">
        <f>SUMIFS($D$12:$D$3222,$C$12:$C$3222,"СМП",$A$12:$A$3222,"13")</f>
        <v>0</v>
      </c>
      <c r="T5" s="68"/>
      <c r="U5" s="68"/>
      <c r="V5" s="69">
        <f>SUMIFS($D$12:$D$3222,$C$12:$C$3222,"СМП",$A$12:$A$3222,"11")</f>
        <v>21869092</v>
      </c>
      <c r="W5" s="69">
        <f>SUMIFS($D$12:$D$3222,$C$12:$C$3222,"СМП",$A$12:$A$3222,"3")</f>
        <v>3049401.3000000003</v>
      </c>
      <c r="X5" s="68"/>
      <c r="Y5" s="69">
        <f>SUMIFS($D$12:$D$3222,$C$12:$C$3222,"СМП",$A$12:$A$3222,"18")</f>
        <v>275285</v>
      </c>
      <c r="Z5" s="69">
        <f>SUMIFS($D$12:$D$3222,$C$12:$C$3222,"СМП",$A$12:$A$3222,"4")</f>
        <v>37645461.100000009</v>
      </c>
      <c r="AA5" s="68"/>
      <c r="AB5" s="69">
        <f>SUMIFS($D$12:$D$3222,$C$12:$C$3222,"СМП",$A$12:$A$3222,"8")</f>
        <v>9025203.9000000004</v>
      </c>
      <c r="AC5" s="68"/>
      <c r="AD5" s="68"/>
      <c r="AE5" s="68"/>
      <c r="AF5" s="68"/>
      <c r="AG5" s="69">
        <f>SUMIFS($D$12:$D$3222,$C$12:$C$3222,"СМП",$A$12:$A$3222,"2")</f>
        <v>6693881.8000000007</v>
      </c>
      <c r="AH5" s="68"/>
      <c r="AI5" s="68"/>
      <c r="AJ5" s="68"/>
      <c r="AK5" s="57"/>
      <c r="AL5" s="57"/>
      <c r="AM5" s="69">
        <f>SUMIFS($D$12:$D$3222,$C$12:$C$3222,"СМП",$A$12:$A$3222,"14")</f>
        <v>71570.8</v>
      </c>
      <c r="AN5" s="69">
        <f>SUMIFS($D$12:$D$3222,$C$12:$C$3222,"СМП",$A$12:$A$3222,"10")</f>
        <v>1524311.2</v>
      </c>
      <c r="AO5" s="57"/>
      <c r="AP5" s="69">
        <f>SUMIFS($D$12:$D$3222,$C$12:$C$3222,"СМП",$A$12:$A$3222,"7")</f>
        <v>1018874.4</v>
      </c>
      <c r="AQ5" s="57"/>
      <c r="AR5" s="69">
        <f>SUMIFS($D$12:$D$3222,$C$12:$C$3222,"СМП",$A$12:$A$3222,"16")</f>
        <v>0</v>
      </c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69">
        <f>SUMIFS($D$12:$D$3222,$C$12:$C$3222,"СМП",$A$12:$A$3222,"6")</f>
        <v>5308676.1000000006</v>
      </c>
      <c r="BJ5" s="57"/>
      <c r="BK5" s="57"/>
      <c r="BL5" s="57"/>
      <c r="BM5" s="57"/>
      <c r="BN5" s="57">
        <f>SUM(J5:BM5)</f>
        <v>239540611.60000005</v>
      </c>
      <c r="BO5" s="70" t="s">
        <v>348</v>
      </c>
    </row>
    <row r="6" spans="1:67" ht="17.25">
      <c r="B6" s="38"/>
      <c r="F6" s="66">
        <f>SUM(J6:BM6)</f>
        <v>24159934.799999993</v>
      </c>
      <c r="G6" s="67" t="s">
        <v>349</v>
      </c>
      <c r="H6" s="68"/>
      <c r="I6" s="68"/>
      <c r="J6" s="69">
        <f>SUMIFS($D$12:$D$3222,$C$12:$C$3222,"ВСМП",$A$12:$A$3222,"1")</f>
        <v>9927635.4999999981</v>
      </c>
      <c r="K6" s="69">
        <f>SUMIFS($D$12:$D$3222,$C$12:$C$3222,"ВСМП",$A$12:$A$3222,"15")</f>
        <v>1749825.5</v>
      </c>
      <c r="L6" s="69">
        <f>SUMIFS($D$12:$D$3222,$C$12:$C$3222,"ВСМП",$A$12:$A$3222,"5")</f>
        <v>0</v>
      </c>
      <c r="M6" s="68"/>
      <c r="N6" s="69">
        <f>SUMIFS($D$12:$D$3222,$C$12:$C$3222,"ВСМП",$A$12:$A$3222,"12")</f>
        <v>0</v>
      </c>
      <c r="O6" s="69">
        <f>SUMIFS($D$12:$D$3222,$C$12:$C$3222,"ВСМП",$A$12:$A$3222,"17")</f>
        <v>0</v>
      </c>
      <c r="P6" s="68"/>
      <c r="Q6" s="68"/>
      <c r="R6" s="69">
        <f>SUMIFS($D$12:$D$3222,$C$12:$C$3222,"ВСМП",$A$12:$A$3222,"9")</f>
        <v>249452.7</v>
      </c>
      <c r="S6" s="69">
        <f>SUMIFS($D$12:$D$3222,$C$12:$C$3222,"ВСМП",$A$12:$A$3222,"13")</f>
        <v>0</v>
      </c>
      <c r="T6" s="68"/>
      <c r="U6" s="68"/>
      <c r="V6" s="69">
        <f>SUMIFS($D$12:$D$3222,$C$12:$C$3222,"ВСМП",$A$12:$A$3222,"11")</f>
        <v>7405516.5</v>
      </c>
      <c r="W6" s="69">
        <f>SUMIFS($D$12:$D$3222,$C$12:$C$3222,"ВСМП",$A$12:$A$3222,"3")</f>
        <v>0</v>
      </c>
      <c r="X6" s="68"/>
      <c r="Y6" s="69">
        <f>SUMIFS($D$12:$D$3222,$C$12:$C$3222,"ВСМП",$A$12:$A$3222,"18")</f>
        <v>0</v>
      </c>
      <c r="Z6" s="69">
        <f>SUMIFS($D$12:$D$3222,$C$12:$C$3222,"ВСМП",$A$12:$A$3222,"4")</f>
        <v>1033703.1</v>
      </c>
      <c r="AA6" s="68"/>
      <c r="AB6" s="69">
        <f>SUMIFS($D$12:$D$3222,$C$12:$C$3222,"ВСМП",$A$12:$A$3222,"8")</f>
        <v>2308404.9</v>
      </c>
      <c r="AC6" s="68"/>
      <c r="AD6" s="68"/>
      <c r="AE6" s="68"/>
      <c r="AF6" s="68"/>
      <c r="AG6" s="69">
        <f>SUMIFS($D$12:$D$3222,$C$12:$C$3222,"ВСМП",$A$12:$A$3222,"2")</f>
        <v>422738.10000000003</v>
      </c>
      <c r="AH6" s="68"/>
      <c r="AI6" s="68"/>
      <c r="AJ6" s="68"/>
      <c r="AK6" s="57"/>
      <c r="AL6" s="57"/>
      <c r="AM6" s="69">
        <f>SUMIFS($D$12:$D$3222,$C$12:$C$3222,"ВСМП",$A$12:$A$3222,"14")</f>
        <v>24025.9</v>
      </c>
      <c r="AN6" s="69">
        <f>SUMIFS($D$12:$D$3222,$C$12:$C$3222,"ВСМП",$A$12:$A$3222,"10")</f>
        <v>53791.199999999997</v>
      </c>
      <c r="AO6" s="57"/>
      <c r="AP6" s="69">
        <f>SUMIFS($D$12:$D$3222,$C$12:$C$3222,"ВСМП",$A$12:$A$3222,"7")</f>
        <v>0</v>
      </c>
      <c r="AQ6" s="57"/>
      <c r="AR6" s="69">
        <f>SUMIFS($D$12:$D$3222,$C$12:$C$3222,"ВСМП",$A$12:$A$3222,"16")</f>
        <v>0</v>
      </c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69">
        <f>SUMIFS($D$12:$D$3222,$C$12:$C$3222,"ВСМП",$A$12:$A$3222,"6")</f>
        <v>984841.4</v>
      </c>
      <c r="BJ6" s="57"/>
      <c r="BK6" s="57"/>
      <c r="BL6" s="57"/>
      <c r="BM6" s="57"/>
      <c r="BN6" s="57">
        <f>SUM(J6:BM6)</f>
        <v>24159934.799999993</v>
      </c>
      <c r="BO6" s="70" t="s">
        <v>349</v>
      </c>
    </row>
    <row r="7" spans="1:67" ht="17.25">
      <c r="F7" s="66">
        <f t="shared" ref="F7:F8" si="0">SUM(J7:BM7)</f>
        <v>37859954.400000013</v>
      </c>
      <c r="G7" s="67" t="s">
        <v>350</v>
      </c>
      <c r="H7" s="68"/>
      <c r="I7" s="68"/>
      <c r="J7" s="69">
        <f>SUMIFS($D$12:$D$3222,$C$12:$C$3222,"СЗП",$A$12:$A$3222,"1")</f>
        <v>8771152.3000000007</v>
      </c>
      <c r="K7" s="69">
        <f>SUMIFS($D$12:$D$3222,$C$12:$C$3222,"СЗП",$A$12:$A$3222,"15")</f>
        <v>276145.80000000005</v>
      </c>
      <c r="L7" s="69">
        <f>SUMIFS($D$12:$D$3222,$C$12:$C$3222,"СЗП",$A$12:$A$3222,"5")</f>
        <v>1144084</v>
      </c>
      <c r="M7" s="68"/>
      <c r="N7" s="69">
        <f>SUMIFS($D$12:$D$3222,$C$12:$C$3222,"СЗП",$A$12:$A$3222,"12")</f>
        <v>0</v>
      </c>
      <c r="O7" s="69">
        <f>SUMIFS($D$12:$D$3222,$C$12:$C$3222,"СЗП",$A$12:$A$3222,"17")</f>
        <v>0</v>
      </c>
      <c r="P7" s="68"/>
      <c r="Q7" s="68"/>
      <c r="R7" s="69">
        <f>SUMIFS($D$12:$D$3222,$C$12:$C$3222,"СЗП",$A$12:$A$3222,"9")</f>
        <v>4646111</v>
      </c>
      <c r="S7" s="69">
        <f>SUMIFS($D$12:$D$3222,$C$12:$C$3222,"СЗП",$A$12:$A$3222,"13")</f>
        <v>0</v>
      </c>
      <c r="T7" s="68"/>
      <c r="U7" s="68"/>
      <c r="V7" s="69">
        <f>SUMIFS($D$12:$D$3222,$C$12:$C$3222,"СЗП",$A$12:$A$3222,"11")</f>
        <v>105240.5</v>
      </c>
      <c r="W7" s="69">
        <f>SUMIFS($D$12:$D$3222,$C$12:$C$3222,"СЗП",$A$12:$A$3222,"3")</f>
        <v>286091.2</v>
      </c>
      <c r="X7" s="68"/>
      <c r="Y7" s="69">
        <f>SUMIFS($D$12:$D$3222,$C$12:$C$3222,"СЗП",$A$12:$A$3222,"18")</f>
        <v>67757.399999999994</v>
      </c>
      <c r="Z7" s="69">
        <f>SUMIFS($D$12:$D$3222,$C$12:$C$3222,"СЗП",$A$12:$A$3222,"4")</f>
        <v>1264948.5999999999</v>
      </c>
      <c r="AA7" s="68"/>
      <c r="AB7" s="69">
        <f>SUMIFS($D$12:$D$3222,$C$12:$C$3222,"СЗП",$A$12:$A$3222,"8")</f>
        <v>806990.29999999993</v>
      </c>
      <c r="AC7" s="68"/>
      <c r="AD7" s="68"/>
      <c r="AE7" s="68"/>
      <c r="AF7" s="68"/>
      <c r="AG7" s="69">
        <f>SUMIFS($D$12:$D$3222,$C$12:$C$3222,"СЗП",$A$12:$A$3222,"2")</f>
        <v>18349157.500000004</v>
      </c>
      <c r="AH7" s="68"/>
      <c r="AI7" s="68"/>
      <c r="AJ7" s="68"/>
      <c r="AK7" s="57"/>
      <c r="AL7" s="57"/>
      <c r="AM7" s="69">
        <f>SUMIFS($D$12:$D$3222,$C$12:$C$3222,"СЗП",$A$12:$A$3222,"14")</f>
        <v>52431.3</v>
      </c>
      <c r="AN7" s="69">
        <f>SUMIFS($D$12:$D$3222,$C$12:$C$3222,"СЗП",$A$12:$A$3222,"10")</f>
        <v>1878297.7000000002</v>
      </c>
      <c r="AO7" s="57"/>
      <c r="AP7" s="69">
        <f>SUMIFS($D$12:$D$3222,$C$12:$C$3222,"СЗП",$A$12:$A$3222,"7")</f>
        <v>74176.7</v>
      </c>
      <c r="AQ7" s="57"/>
      <c r="AR7" s="69">
        <f>SUMIFS($D$12:$D$3222,$C$12:$C$3222,"СЗП",$A$12:$A$3222,"16")</f>
        <v>19105.099999999999</v>
      </c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69">
        <f>SUMIFS($D$12:$D$3222,$C$12:$C$3222,"СЗП",$A$12:$A$3222,"6")</f>
        <v>118265</v>
      </c>
      <c r="BJ7" s="57"/>
      <c r="BK7" s="57"/>
      <c r="BL7" s="57"/>
      <c r="BM7" s="57"/>
      <c r="BN7" s="57">
        <f>SUM(J7:BM7)</f>
        <v>37859954.400000013</v>
      </c>
      <c r="BO7" s="70" t="s">
        <v>350</v>
      </c>
    </row>
    <row r="8" spans="1:67" ht="17.25">
      <c r="B8" s="41" t="s">
        <v>1909</v>
      </c>
      <c r="F8" s="66">
        <f t="shared" si="0"/>
        <v>154747.80000000002</v>
      </c>
      <c r="G8" s="67" t="s">
        <v>929</v>
      </c>
      <c r="H8" s="71"/>
      <c r="I8" s="71"/>
      <c r="J8" s="72">
        <f>SUMIFS($D$12:$D$3222,$C$12:$C$3222,"КДУ",$A$12:$A$3222,"1")</f>
        <v>76069.900000000009</v>
      </c>
      <c r="K8" s="72">
        <f>SUMIFS($D$12:$D$3222,$C$12:$C$3222,"КДУ",$A$12:$A$3222,"15")</f>
        <v>0</v>
      </c>
      <c r="L8" s="69">
        <f>SUMIFS($D$12:$D$3222,$C$12:$C$3222,"КДУ",$A$12:$A$3222,"5")</f>
        <v>0</v>
      </c>
      <c r="M8" s="71"/>
      <c r="N8" s="69">
        <f>SUMIFS($D$12:$D$3222,$C$12:$C$3222,"КДУ",$A$12:$A$3222,"12")</f>
        <v>0</v>
      </c>
      <c r="O8" s="69">
        <f>SUMIFS($D$12:$D$3222,$C$12:$C$3222,"КДУ",$A$12:$A$3222,"17")</f>
        <v>0</v>
      </c>
      <c r="P8" s="71"/>
      <c r="Q8" s="71"/>
      <c r="R8" s="69">
        <f>SUMIFS($D$12:$D$3222,$C$12:$C$3222,"КДУ",$A$12:$A$3222,"9")</f>
        <v>0</v>
      </c>
      <c r="S8" s="69">
        <f>SUMIFS($D$12:$D$3222,$C$12:$C$3222,"КДУ",$A$12:$A$3222,"13")</f>
        <v>0</v>
      </c>
      <c r="T8" s="71"/>
      <c r="U8" s="71"/>
      <c r="V8" s="69">
        <f>SUMIFS($D$12:$D$3222,$C$12:$C$3222,"КДУ",$A$12:$A$3222,"11")</f>
        <v>65638.5</v>
      </c>
      <c r="W8" s="69">
        <f>SUMIFS($D$12:$D$3222,$C$12:$C$3222,"КДУ",$A$12:$A$3222,"3")</f>
        <v>0</v>
      </c>
      <c r="X8" s="71"/>
      <c r="Y8" s="69">
        <f>SUMIFS($D$12:$D$3222,$C$12:$C$3222,"КДУ",$A$12:$A$3222,"18")</f>
        <v>0</v>
      </c>
      <c r="Z8" s="69">
        <f>SUMIFS($D$12:$D$3222,$C$12:$C$3222,"КДУ",$A$12:$A$3222,"4")</f>
        <v>0</v>
      </c>
      <c r="AA8" s="71"/>
      <c r="AB8" s="69">
        <f>SUMIFS($D$12:$D$3222,$C$12:$C$3222,"КДУ",$A$12:$A$3222,"8")</f>
        <v>0</v>
      </c>
      <c r="AC8" s="71"/>
      <c r="AD8" s="71"/>
      <c r="AE8" s="71"/>
      <c r="AF8" s="71"/>
      <c r="AG8" s="69">
        <f>SUMIFS($D$12:$D$3222,$C$12:$C$3222,"КДУ",$A$12:$A$3222,"2")</f>
        <v>13039.4</v>
      </c>
      <c r="AH8" s="71"/>
      <c r="AI8" s="71"/>
      <c r="AJ8" s="71"/>
      <c r="AK8" s="73"/>
      <c r="AL8" s="73"/>
      <c r="AM8" s="69">
        <f>SUMIFS($D$12:$D$3222,$C$12:$C$3222,"КДУ",$A$12:$A$3222,"14")</f>
        <v>0</v>
      </c>
      <c r="AN8" s="69">
        <f>SUMIFS($D$12:$D$3222,$C$12:$C$3222,"КДУ",$A$12:$A$3222,"10")</f>
        <v>0</v>
      </c>
      <c r="AO8" s="73"/>
      <c r="AP8" s="69">
        <f>SUMIFS($D$12:$D$3222,$C$12:$C$3222,"КДУ",$A$12:$A$3222,"7")</f>
        <v>0</v>
      </c>
      <c r="AQ8" s="73"/>
      <c r="AR8" s="69">
        <f>SUMIFS($D$12:$D$3222,$C$12:$C$3222,"КДУ",$A$12:$A$3222,"16")</f>
        <v>0</v>
      </c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69">
        <f>SUMIFS($D$12:$D$3222,$C$12:$C$3222,"КДУ",$A$12:$A$3222,"6")</f>
        <v>0</v>
      </c>
      <c r="BJ8" s="73"/>
      <c r="BK8" s="73"/>
      <c r="BL8" s="73"/>
      <c r="BM8" s="73"/>
      <c r="BN8" s="71">
        <f>SUM(J8:BM8)</f>
        <v>154747.80000000002</v>
      </c>
      <c r="BO8" s="73"/>
    </row>
    <row r="9" spans="1:67" ht="17.25">
      <c r="F9" s="66">
        <f>SUM(J9:BM9)</f>
        <v>1028821.6</v>
      </c>
      <c r="G9" s="67" t="s">
        <v>345</v>
      </c>
      <c r="H9" s="71"/>
      <c r="I9" s="71"/>
      <c r="J9" s="72">
        <f>SUMIFS($D$12:$D$3222,$C$12:$C$3222,"лизинг",$A$12:$A$3222,"1")</f>
        <v>720761.2</v>
      </c>
      <c r="K9" s="72">
        <f>SUMIFS($D$12:$D$3222,$C$12:$C$3222,"лизинг",$A$12:$A$3222,"15")</f>
        <v>31068.899999999998</v>
      </c>
      <c r="L9" s="69">
        <f>SUMIFS($D$12:$D$3222,$C$12:$C$3222,"лизинг",$A$12:$A$3222,"5")</f>
        <v>27802.1</v>
      </c>
      <c r="M9" s="71"/>
      <c r="N9" s="69">
        <f>SUMIFS($D$12:$D$3222,$C$12:$C$3222,"лизинг",$A$12:$A$3222,"12")</f>
        <v>0</v>
      </c>
      <c r="O9" s="69">
        <f>SUMIFS($D$12:$D$3222,$C$12:$C$3222,"лизинг",$A$12:$A$3222,"17")</f>
        <v>0</v>
      </c>
      <c r="P9" s="71"/>
      <c r="Q9" s="71"/>
      <c r="R9" s="69">
        <f>SUMIFS($D$12:$D$3222,$C$12:$C$3222,"лизинг",$A$12:$A$3222,"9")</f>
        <v>4365</v>
      </c>
      <c r="S9" s="69">
        <f>SUMIFS($D$12:$D$3222,$C$12:$C$3222,"лизинг",$A$12:$A$3222,"13")</f>
        <v>0</v>
      </c>
      <c r="T9" s="71"/>
      <c r="U9" s="71"/>
      <c r="V9" s="69">
        <f>SUMIFS($D$12:$D$3222,$C$12:$C$3222,"лизинг",$A$12:$A$3222,"11")</f>
        <v>78743.600000000006</v>
      </c>
      <c r="W9" s="69">
        <f>SUMIFS($D$12:$D$3222,$C$12:$C$3222,"лизинг",$A$12:$A$3222,"3")</f>
        <v>0</v>
      </c>
      <c r="X9" s="71"/>
      <c r="Y9" s="69">
        <f>SUMIFS($D$12:$D$3222,$C$12:$C$3222,"лизинг",$A$12:$A$3222,"18")</f>
        <v>0</v>
      </c>
      <c r="Z9" s="69">
        <f>SUMIFS($D$12:$D$3222,$C$12:$C$3222,"лизинг",$A$12:$A$3222,"4")</f>
        <v>129644.70000000001</v>
      </c>
      <c r="AA9" s="71"/>
      <c r="AB9" s="69">
        <f>SUMIFS($D$12:$D$3222,$C$12:$C$3222,"лизинг",$A$12:$A$3222,"8")</f>
        <v>25278.9</v>
      </c>
      <c r="AC9" s="71"/>
      <c r="AD9" s="71"/>
      <c r="AE9" s="71"/>
      <c r="AF9" s="71"/>
      <c r="AG9" s="69">
        <f>SUMIFS($D$12:$D$3222,$C$12:$C$3222,"лизинг",$A$12:$A$3222,"2")</f>
        <v>8666.6</v>
      </c>
      <c r="AH9" s="71"/>
      <c r="AI9" s="71"/>
      <c r="AJ9" s="71"/>
      <c r="AK9" s="73"/>
      <c r="AL9" s="73"/>
      <c r="AM9" s="69">
        <f>SUMIFS($D$12:$D$3222,$C$12:$C$3222,"лизинг",$A$12:$A$3222,"14")</f>
        <v>2490.6</v>
      </c>
      <c r="AN9" s="69">
        <f>SUMIFS($D$12:$D$3222,$C$12:$C$3222,"лизинг",$A$12:$A$3222,"10")</f>
        <v>0</v>
      </c>
      <c r="AO9" s="73"/>
      <c r="AP9" s="69">
        <f>SUMIFS($D$12:$D$3222,$C$12:$C$3222,"лизинг",$A$12:$A$3222,"7")</f>
        <v>0</v>
      </c>
      <c r="AQ9" s="73"/>
      <c r="AR9" s="69">
        <f>SUMIFS($D$12:$D$3222,$C$12:$C$3222,"лизинг",$A$12:$A$3222,"16")</f>
        <v>0</v>
      </c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69">
        <f>SUMIFS($D$12:$D$3222,$C$12:$C$3222,"лизинг",$A$12:$A$3222,"6")</f>
        <v>0</v>
      </c>
      <c r="BJ9" s="73"/>
      <c r="BK9" s="73"/>
      <c r="BL9" s="73"/>
      <c r="BM9" s="73"/>
      <c r="BN9" s="71">
        <f>SUM(J9:BM9)</f>
        <v>1028821.6</v>
      </c>
      <c r="BO9" s="73"/>
    </row>
    <row r="10" spans="1:67" ht="17.25">
      <c r="F10" s="74">
        <f>SUM(J10:BM10)</f>
        <v>302744070.20000017</v>
      </c>
      <c r="G10" s="75" t="s">
        <v>26</v>
      </c>
      <c r="H10" s="76"/>
      <c r="I10" s="76"/>
      <c r="J10" s="69">
        <f>SUM(J5:J9)</f>
        <v>147343815.70000002</v>
      </c>
      <c r="K10" s="69">
        <f>SUM(K5:K9)</f>
        <v>24176448.900000002</v>
      </c>
      <c r="L10" s="69">
        <f>SUM(L5:L9)</f>
        <v>2589345</v>
      </c>
      <c r="M10" s="69"/>
      <c r="N10" s="69">
        <f>SUM(N5:N9)</f>
        <v>480632.2</v>
      </c>
      <c r="O10" s="69">
        <f>SUM(O5:O9)</f>
        <v>0</v>
      </c>
      <c r="P10" s="69"/>
      <c r="Q10" s="69"/>
      <c r="R10" s="69">
        <f>SUM(R5:R9)</f>
        <v>6093086.0999999996</v>
      </c>
      <c r="S10" s="69">
        <f>SUM(S5:S9)</f>
        <v>0</v>
      </c>
      <c r="T10" s="69"/>
      <c r="U10" s="69"/>
      <c r="V10" s="69">
        <f>SUM(V5:V9)</f>
        <v>29524231.100000001</v>
      </c>
      <c r="W10" s="69">
        <f>SUM(W5:W9)</f>
        <v>3335492.5000000005</v>
      </c>
      <c r="X10" s="69"/>
      <c r="Y10" s="69">
        <f>SUM(Y5:Y9)</f>
        <v>343042.4</v>
      </c>
      <c r="Z10" s="69">
        <f>SUM(Z5:Z9)</f>
        <v>40073757.500000015</v>
      </c>
      <c r="AA10" s="69"/>
      <c r="AB10" s="69">
        <f>SUM(AB5:AB9)</f>
        <v>12165878.000000002</v>
      </c>
      <c r="AC10" s="69"/>
      <c r="AD10" s="69"/>
      <c r="AE10" s="69"/>
      <c r="AF10" s="69"/>
      <c r="AG10" s="69">
        <f>SUM(AG5:AG9)</f>
        <v>25487483.400000006</v>
      </c>
      <c r="AH10" s="69"/>
      <c r="AI10" s="69"/>
      <c r="AJ10" s="69"/>
      <c r="AK10" s="69"/>
      <c r="AL10" s="69"/>
      <c r="AM10" s="69">
        <f>SUM(AM5:AM9)</f>
        <v>150518.6</v>
      </c>
      <c r="AN10" s="69">
        <f>SUM(AN5:AN9)</f>
        <v>3456400.1</v>
      </c>
      <c r="AO10" s="69"/>
      <c r="AP10" s="69">
        <f>SUM(AP5:AP9)</f>
        <v>1093051.1000000001</v>
      </c>
      <c r="AQ10" s="69"/>
      <c r="AR10" s="69">
        <f>SUM(AR5:AR9)</f>
        <v>19105.099999999999</v>
      </c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>
        <f>SUM(BI5:BI9)</f>
        <v>6411782.5000000009</v>
      </c>
      <c r="BJ10" s="69"/>
      <c r="BK10" s="69"/>
      <c r="BL10" s="69"/>
      <c r="BM10" s="69"/>
      <c r="BN10" s="69">
        <f>SUM(BN5:BN9)</f>
        <v>302744070.20000011</v>
      </c>
      <c r="BO10" s="69"/>
    </row>
    <row r="11" spans="1:67" ht="14.25" customHeight="1">
      <c r="F11" s="66"/>
      <c r="G11" s="66"/>
    </row>
    <row r="12" spans="1:67" ht="23.25" customHeight="1">
      <c r="A12">
        <v>1</v>
      </c>
      <c r="B12" s="761" t="s">
        <v>458</v>
      </c>
      <c r="C12" t="s">
        <v>348</v>
      </c>
      <c r="D12" s="509">
        <v>879210</v>
      </c>
      <c r="E12" s="510"/>
    </row>
    <row r="13" spans="1:67" ht="25.5" customHeight="1">
      <c r="A13">
        <v>1</v>
      </c>
      <c r="B13" s="758"/>
      <c r="C13" t="s">
        <v>349</v>
      </c>
      <c r="D13" s="509">
        <v>0</v>
      </c>
      <c r="E13" s="510"/>
      <c r="I13" s="77" t="s">
        <v>1124</v>
      </c>
      <c r="J13" s="78">
        <v>1</v>
      </c>
    </row>
    <row r="14" spans="1:67">
      <c r="A14">
        <v>1</v>
      </c>
      <c r="B14" s="758"/>
      <c r="C14" t="s">
        <v>350</v>
      </c>
      <c r="D14" s="509">
        <v>0</v>
      </c>
      <c r="E14" s="510"/>
      <c r="I14" s="77" t="s">
        <v>924</v>
      </c>
      <c r="J14" s="78">
        <v>2</v>
      </c>
      <c r="L14" s="549"/>
      <c r="M14" s="549"/>
      <c r="N14" s="549"/>
    </row>
    <row r="15" spans="1:67" ht="27" customHeight="1">
      <c r="A15">
        <v>1</v>
      </c>
      <c r="B15" s="758"/>
      <c r="C15" t="s">
        <v>929</v>
      </c>
      <c r="D15" s="509">
        <v>0</v>
      </c>
      <c r="E15" s="510"/>
      <c r="F15" s="437">
        <v>239540611.59999999</v>
      </c>
      <c r="I15" s="77"/>
      <c r="J15" s="78"/>
      <c r="L15" s="550"/>
      <c r="M15" s="551"/>
      <c r="N15" s="89"/>
    </row>
    <row r="16" spans="1:67" ht="15">
      <c r="A16">
        <v>1</v>
      </c>
      <c r="B16" s="758"/>
      <c r="C16" t="s">
        <v>345</v>
      </c>
      <c r="D16" s="509">
        <v>0</v>
      </c>
      <c r="E16" s="510"/>
      <c r="F16" s="437">
        <v>24159934.800000001</v>
      </c>
      <c r="I16" s="77"/>
      <c r="J16" s="78"/>
      <c r="L16" s="550"/>
      <c r="M16" s="551"/>
      <c r="N16" s="89"/>
    </row>
    <row r="17" spans="1:19" ht="15">
      <c r="A17" s="21">
        <v>2</v>
      </c>
      <c r="B17" s="765" t="s">
        <v>459</v>
      </c>
      <c r="C17" t="s">
        <v>348</v>
      </c>
      <c r="D17" s="509">
        <v>0</v>
      </c>
      <c r="E17" s="510"/>
      <c r="F17" s="437">
        <v>37859954.399999999</v>
      </c>
      <c r="I17" s="77"/>
      <c r="J17" s="78"/>
      <c r="L17" s="550"/>
      <c r="M17" s="551"/>
      <c r="N17" s="89"/>
    </row>
    <row r="18" spans="1:19" ht="16.5" customHeight="1">
      <c r="A18" s="21">
        <v>2</v>
      </c>
      <c r="B18" s="766"/>
      <c r="C18" t="s">
        <v>349</v>
      </c>
      <c r="D18" s="509">
        <v>0</v>
      </c>
      <c r="E18" s="510"/>
      <c r="F18" s="437">
        <v>154747.79999999999</v>
      </c>
      <c r="I18" s="77" t="s">
        <v>925</v>
      </c>
      <c r="J18" s="78">
        <v>3</v>
      </c>
      <c r="L18" s="550"/>
      <c r="M18" s="551"/>
      <c r="N18" s="89"/>
    </row>
    <row r="19" spans="1:19" ht="15">
      <c r="A19" s="21">
        <v>2</v>
      </c>
      <c r="B19" s="766"/>
      <c r="C19" t="s">
        <v>350</v>
      </c>
      <c r="D19" s="509">
        <v>86994</v>
      </c>
      <c r="E19" s="510"/>
      <c r="F19" s="437">
        <v>1028821.6</v>
      </c>
      <c r="I19" s="77" t="s">
        <v>926</v>
      </c>
      <c r="J19" s="78">
        <v>4</v>
      </c>
      <c r="L19" s="80"/>
      <c r="M19" s="2"/>
      <c r="N19" s="2"/>
    </row>
    <row r="20" spans="1:19">
      <c r="A20" s="21">
        <v>2</v>
      </c>
      <c r="B20" s="766"/>
      <c r="C20" t="s">
        <v>929</v>
      </c>
      <c r="D20" s="509">
        <v>0</v>
      </c>
      <c r="E20" s="510"/>
      <c r="F20" s="2"/>
      <c r="I20" s="77" t="s">
        <v>927</v>
      </c>
      <c r="J20" s="78">
        <v>5</v>
      </c>
      <c r="L20" s="80"/>
      <c r="M20" s="2"/>
      <c r="N20" s="2"/>
      <c r="O20" s="2"/>
      <c r="P20" s="2"/>
      <c r="Q20" s="2"/>
      <c r="R20" s="2"/>
      <c r="S20" s="2"/>
    </row>
    <row r="21" spans="1:19">
      <c r="A21" s="21">
        <v>2</v>
      </c>
      <c r="B21" s="766"/>
      <c r="C21" t="s">
        <v>345</v>
      </c>
      <c r="D21" s="509">
        <v>0</v>
      </c>
      <c r="E21" s="510"/>
      <c r="I21" s="77"/>
      <c r="J21" s="78"/>
      <c r="L21" s="80"/>
      <c r="M21" s="2"/>
      <c r="N21" s="2"/>
      <c r="O21" s="2"/>
      <c r="P21" s="2"/>
      <c r="Q21" s="2"/>
      <c r="R21" s="2"/>
      <c r="S21" s="2"/>
    </row>
    <row r="22" spans="1:19">
      <c r="A22">
        <v>1</v>
      </c>
      <c r="B22" s="761" t="s">
        <v>460</v>
      </c>
      <c r="C22" t="s">
        <v>348</v>
      </c>
      <c r="D22" s="509">
        <v>0</v>
      </c>
      <c r="E22" s="510"/>
      <c r="I22" s="507"/>
      <c r="J22" s="23"/>
      <c r="L22" s="2"/>
      <c r="M22" s="2"/>
      <c r="N22" s="2"/>
      <c r="O22" s="2"/>
      <c r="P22" s="755"/>
      <c r="Q22" s="755"/>
      <c r="R22" s="2"/>
      <c r="S22" s="2"/>
    </row>
    <row r="23" spans="1:19">
      <c r="A23">
        <v>1</v>
      </c>
      <c r="B23" s="758"/>
      <c r="C23" t="s">
        <v>349</v>
      </c>
      <c r="D23" s="509">
        <v>0</v>
      </c>
      <c r="E23" s="510"/>
      <c r="I23" s="507"/>
      <c r="J23" s="23"/>
      <c r="L23" s="2"/>
      <c r="M23" s="2"/>
      <c r="N23" s="2"/>
      <c r="O23" s="2"/>
      <c r="P23" s="755"/>
      <c r="Q23" s="755"/>
      <c r="R23" s="2"/>
      <c r="S23" s="2"/>
    </row>
    <row r="24" spans="1:19">
      <c r="A24">
        <v>1</v>
      </c>
      <c r="B24" s="758"/>
      <c r="C24" t="s">
        <v>350</v>
      </c>
      <c r="D24" s="509">
        <v>87144.5</v>
      </c>
      <c r="E24" s="510"/>
      <c r="I24" s="507" t="s">
        <v>928</v>
      </c>
      <c r="J24" s="23">
        <v>6</v>
      </c>
      <c r="L24" s="42"/>
      <c r="M24" s="2"/>
      <c r="N24" s="2"/>
      <c r="O24" s="2"/>
      <c r="P24" s="755"/>
      <c r="Q24" s="755"/>
      <c r="R24" s="2"/>
      <c r="S24" s="2"/>
    </row>
    <row r="25" spans="1:19">
      <c r="A25">
        <v>1</v>
      </c>
      <c r="B25" s="758"/>
      <c r="C25" t="s">
        <v>929</v>
      </c>
      <c r="D25" s="509">
        <v>0</v>
      </c>
      <c r="E25" s="510"/>
      <c r="I25" s="507" t="s">
        <v>929</v>
      </c>
      <c r="J25" s="23">
        <v>7</v>
      </c>
      <c r="L25" s="2"/>
      <c r="M25" s="2"/>
      <c r="N25" s="2"/>
      <c r="O25" s="2"/>
      <c r="P25" s="755"/>
      <c r="Q25" s="755"/>
      <c r="R25" s="2"/>
      <c r="S25" s="2"/>
    </row>
    <row r="26" spans="1:19">
      <c r="A26">
        <v>1</v>
      </c>
      <c r="B26" s="758"/>
      <c r="C26" t="s">
        <v>345</v>
      </c>
      <c r="D26" s="509">
        <v>0</v>
      </c>
      <c r="E26" s="510"/>
      <c r="I26" s="507" t="s">
        <v>930</v>
      </c>
      <c r="J26" s="23">
        <v>8</v>
      </c>
      <c r="L26" s="763"/>
      <c r="M26" s="763"/>
      <c r="N26" s="2"/>
      <c r="O26" s="2"/>
      <c r="P26" s="755"/>
      <c r="Q26" s="755"/>
      <c r="R26" s="2"/>
      <c r="S26" s="2"/>
    </row>
    <row r="27" spans="1:19">
      <c r="A27" s="21">
        <v>3</v>
      </c>
      <c r="B27" s="761" t="s">
        <v>461</v>
      </c>
      <c r="C27" t="s">
        <v>348</v>
      </c>
      <c r="D27" s="509">
        <v>71241.600000000006</v>
      </c>
      <c r="E27" s="510"/>
      <c r="I27" s="507"/>
      <c r="J27" s="23"/>
      <c r="L27" s="763"/>
      <c r="M27" s="763"/>
      <c r="N27" s="2"/>
      <c r="O27" s="2"/>
      <c r="P27" s="2"/>
      <c r="Q27" s="2"/>
      <c r="R27" s="2"/>
      <c r="S27" s="2"/>
    </row>
    <row r="28" spans="1:19">
      <c r="A28" s="21">
        <v>3</v>
      </c>
      <c r="B28" s="758"/>
      <c r="C28" t="s">
        <v>349</v>
      </c>
      <c r="D28" s="509">
        <v>0</v>
      </c>
      <c r="E28" s="510"/>
      <c r="I28" s="507"/>
      <c r="J28" s="23"/>
      <c r="L28" s="763"/>
      <c r="M28" s="763"/>
      <c r="N28" s="2"/>
      <c r="O28" s="2"/>
      <c r="P28" s="2"/>
      <c r="Q28" s="2"/>
      <c r="R28" s="2"/>
      <c r="S28" s="2"/>
    </row>
    <row r="29" spans="1:19">
      <c r="A29" s="21">
        <v>3</v>
      </c>
      <c r="B29" s="758"/>
      <c r="C29" t="s">
        <v>350</v>
      </c>
      <c r="D29" s="509">
        <v>13431.9</v>
      </c>
      <c r="E29" s="510"/>
      <c r="I29" s="507"/>
      <c r="J29" s="23"/>
      <c r="L29" s="763"/>
      <c r="M29" s="763"/>
      <c r="N29" s="2"/>
      <c r="O29" s="2"/>
      <c r="P29" s="2"/>
      <c r="Q29" s="2"/>
      <c r="R29" s="2"/>
      <c r="S29" s="2"/>
    </row>
    <row r="30" spans="1:19">
      <c r="A30" s="21">
        <v>3</v>
      </c>
      <c r="B30" s="758"/>
      <c r="C30" t="s">
        <v>929</v>
      </c>
      <c r="D30" s="509">
        <v>0</v>
      </c>
      <c r="E30" s="510"/>
      <c r="I30" s="507" t="s">
        <v>931</v>
      </c>
      <c r="J30" s="23">
        <v>9</v>
      </c>
      <c r="L30" s="763"/>
      <c r="M30" s="763"/>
      <c r="N30" s="2"/>
      <c r="O30" s="2"/>
      <c r="P30" s="2"/>
      <c r="Q30" s="2"/>
      <c r="R30" s="2"/>
      <c r="S30" s="2"/>
    </row>
    <row r="31" spans="1:19" ht="15.75" customHeight="1">
      <c r="A31" s="21">
        <v>3</v>
      </c>
      <c r="B31" s="758"/>
      <c r="C31" t="s">
        <v>345</v>
      </c>
      <c r="D31" s="509">
        <v>0</v>
      </c>
      <c r="E31" s="510"/>
      <c r="I31" s="507" t="s">
        <v>933</v>
      </c>
      <c r="J31" s="23">
        <v>10</v>
      </c>
      <c r="L31" s="36"/>
      <c r="M31" s="36"/>
      <c r="N31" s="37"/>
      <c r="O31" s="38"/>
    </row>
    <row r="32" spans="1:19" ht="12" customHeight="1">
      <c r="A32" s="21">
        <v>1</v>
      </c>
      <c r="B32" s="761" t="s">
        <v>462</v>
      </c>
      <c r="C32" t="s">
        <v>348</v>
      </c>
      <c r="D32" s="509">
        <v>96981</v>
      </c>
      <c r="E32" s="510"/>
      <c r="I32" s="507" t="s">
        <v>932</v>
      </c>
      <c r="J32" s="23">
        <v>11</v>
      </c>
      <c r="L32" s="36"/>
      <c r="M32" s="36"/>
      <c r="N32" s="37"/>
      <c r="O32" s="38"/>
    </row>
    <row r="33" spans="1:15" ht="12" customHeight="1">
      <c r="A33" s="21">
        <v>1</v>
      </c>
      <c r="B33" s="758"/>
      <c r="C33" t="s">
        <v>349</v>
      </c>
      <c r="D33" s="509">
        <v>0</v>
      </c>
      <c r="E33" s="510"/>
      <c r="I33" s="507"/>
      <c r="J33" s="23"/>
      <c r="L33" s="36"/>
      <c r="M33" s="36"/>
      <c r="N33" s="37"/>
      <c r="O33" s="38"/>
    </row>
    <row r="34" spans="1:15" ht="12" customHeight="1">
      <c r="A34" s="21">
        <v>1</v>
      </c>
      <c r="B34" s="758"/>
      <c r="C34" t="s">
        <v>350</v>
      </c>
      <c r="D34" s="509">
        <v>35809</v>
      </c>
      <c r="E34" s="510"/>
      <c r="I34" s="507"/>
      <c r="J34" s="23"/>
      <c r="L34" s="36"/>
      <c r="M34" s="36"/>
      <c r="N34" s="37"/>
      <c r="O34" s="38"/>
    </row>
    <row r="35" spans="1:15" ht="12" customHeight="1">
      <c r="A35" s="21">
        <v>1</v>
      </c>
      <c r="B35" s="758"/>
      <c r="C35" t="s">
        <v>929</v>
      </c>
      <c r="D35" s="509">
        <v>0</v>
      </c>
      <c r="E35" s="510"/>
      <c r="I35" s="507"/>
      <c r="J35" s="23"/>
      <c r="L35" s="36"/>
      <c r="M35" s="36"/>
      <c r="N35" s="37"/>
      <c r="O35" s="38"/>
    </row>
    <row r="36" spans="1:15" ht="12" customHeight="1">
      <c r="A36" s="21">
        <v>1</v>
      </c>
      <c r="B36" s="758"/>
      <c r="C36" t="s">
        <v>345</v>
      </c>
      <c r="D36" s="509">
        <v>0</v>
      </c>
      <c r="E36" s="510"/>
      <c r="I36" s="507" t="s">
        <v>934</v>
      </c>
      <c r="J36" s="23">
        <v>12</v>
      </c>
      <c r="L36" s="36"/>
      <c r="M36" s="36"/>
      <c r="N36" s="37"/>
      <c r="O36" s="38"/>
    </row>
    <row r="37" spans="1:15" ht="15.75" customHeight="1">
      <c r="A37" s="21">
        <v>4</v>
      </c>
      <c r="B37" s="761" t="s">
        <v>463</v>
      </c>
      <c r="C37" t="s">
        <v>348</v>
      </c>
      <c r="D37" s="509">
        <v>946991.6</v>
      </c>
      <c r="E37" s="510"/>
      <c r="I37" s="507" t="s">
        <v>935</v>
      </c>
      <c r="J37" s="23">
        <v>13</v>
      </c>
      <c r="L37" s="36"/>
      <c r="M37" s="36"/>
      <c r="N37" s="37"/>
      <c r="O37" s="38"/>
    </row>
    <row r="38" spans="1:15">
      <c r="A38" s="21">
        <v>4</v>
      </c>
      <c r="B38" s="758"/>
      <c r="C38" t="s">
        <v>349</v>
      </c>
      <c r="D38" s="509">
        <v>0</v>
      </c>
      <c r="E38" s="510"/>
      <c r="I38" s="507" t="s">
        <v>936</v>
      </c>
      <c r="J38" s="23">
        <v>14</v>
      </c>
    </row>
    <row r="39" spans="1:15">
      <c r="A39" s="21">
        <v>4</v>
      </c>
      <c r="B39" s="758"/>
      <c r="C39" t="s">
        <v>350</v>
      </c>
      <c r="D39" s="509">
        <v>0</v>
      </c>
      <c r="E39" s="510"/>
      <c r="I39" s="507"/>
      <c r="J39" s="23"/>
    </row>
    <row r="40" spans="1:15">
      <c r="A40" s="21">
        <v>4</v>
      </c>
      <c r="B40" s="758"/>
      <c r="C40" t="s">
        <v>929</v>
      </c>
      <c r="D40" s="509">
        <v>0</v>
      </c>
      <c r="E40" s="510"/>
      <c r="I40" s="507"/>
      <c r="J40" s="23"/>
    </row>
    <row r="41" spans="1:15" ht="15.75" customHeight="1">
      <c r="A41" s="21">
        <v>4</v>
      </c>
      <c r="B41" s="758"/>
      <c r="C41" t="s">
        <v>345</v>
      </c>
      <c r="D41" s="509">
        <v>0</v>
      </c>
      <c r="E41" s="510"/>
      <c r="I41" s="507"/>
      <c r="J41" s="23"/>
    </row>
    <row r="42" spans="1:15">
      <c r="A42">
        <v>1</v>
      </c>
      <c r="B42" s="761" t="s">
        <v>464</v>
      </c>
      <c r="C42" t="s">
        <v>348</v>
      </c>
      <c r="D42" s="509">
        <v>1060706</v>
      </c>
      <c r="E42" s="510"/>
      <c r="I42" s="507" t="s">
        <v>937</v>
      </c>
      <c r="J42" s="23">
        <v>15</v>
      </c>
    </row>
    <row r="43" spans="1:15">
      <c r="A43">
        <v>1</v>
      </c>
      <c r="B43" s="758"/>
      <c r="C43" t="s">
        <v>349</v>
      </c>
      <c r="D43" s="509">
        <v>0</v>
      </c>
      <c r="E43" s="510"/>
      <c r="I43" s="22" t="s">
        <v>948</v>
      </c>
      <c r="J43" s="24">
        <v>16</v>
      </c>
    </row>
    <row r="44" spans="1:15">
      <c r="A44">
        <v>1</v>
      </c>
      <c r="B44" s="758"/>
      <c r="C44" t="s">
        <v>350</v>
      </c>
      <c r="D44" s="509">
        <v>0</v>
      </c>
      <c r="E44" s="510"/>
      <c r="I44" s="22" t="s">
        <v>949</v>
      </c>
      <c r="J44" s="24">
        <v>17</v>
      </c>
    </row>
    <row r="45" spans="1:15">
      <c r="A45">
        <v>1</v>
      </c>
      <c r="B45" s="758"/>
      <c r="C45" t="s">
        <v>929</v>
      </c>
      <c r="D45" s="509">
        <v>0</v>
      </c>
      <c r="E45" s="510"/>
      <c r="I45" s="22"/>
      <c r="J45" s="24"/>
    </row>
    <row r="46" spans="1:15" ht="10.5" customHeight="1">
      <c r="A46">
        <v>1</v>
      </c>
      <c r="B46" s="758"/>
      <c r="C46" t="s">
        <v>345</v>
      </c>
      <c r="D46" s="509">
        <v>0</v>
      </c>
      <c r="E46" s="510"/>
      <c r="I46" s="22"/>
      <c r="J46" s="24"/>
    </row>
    <row r="47" spans="1:15">
      <c r="A47">
        <v>1</v>
      </c>
      <c r="B47" s="761" t="s">
        <v>465</v>
      </c>
      <c r="C47" t="s">
        <v>348</v>
      </c>
      <c r="D47" s="509">
        <v>795064</v>
      </c>
      <c r="E47" s="510"/>
      <c r="I47" s="22"/>
      <c r="J47" s="24"/>
    </row>
    <row r="48" spans="1:15" ht="15" customHeight="1">
      <c r="A48">
        <v>1</v>
      </c>
      <c r="B48" s="758"/>
      <c r="C48" t="s">
        <v>349</v>
      </c>
      <c r="D48" s="509">
        <v>0</v>
      </c>
      <c r="E48" s="510"/>
      <c r="I48" s="22" t="s">
        <v>950</v>
      </c>
      <c r="J48" s="24">
        <v>18</v>
      </c>
    </row>
    <row r="49" spans="1:5">
      <c r="A49">
        <v>1</v>
      </c>
      <c r="B49" s="758"/>
      <c r="C49" t="s">
        <v>350</v>
      </c>
      <c r="D49" s="509">
        <v>26076.2</v>
      </c>
      <c r="E49" s="510"/>
    </row>
    <row r="50" spans="1:5">
      <c r="A50">
        <v>1</v>
      </c>
      <c r="B50" s="758"/>
      <c r="C50" t="s">
        <v>929</v>
      </c>
      <c r="D50" s="509">
        <v>0</v>
      </c>
      <c r="E50" s="510"/>
    </row>
    <row r="51" spans="1:5">
      <c r="A51">
        <v>1</v>
      </c>
      <c r="B51" s="758"/>
      <c r="C51" t="s">
        <v>345</v>
      </c>
      <c r="D51" s="509">
        <v>18648.099999999999</v>
      </c>
      <c r="E51" s="510"/>
    </row>
    <row r="52" spans="1:5">
      <c r="A52">
        <v>1</v>
      </c>
      <c r="B52" s="761" t="s">
        <v>466</v>
      </c>
      <c r="C52" t="s">
        <v>348</v>
      </c>
      <c r="D52" s="509">
        <v>2850278</v>
      </c>
      <c r="E52" s="510"/>
    </row>
    <row r="53" spans="1:5">
      <c r="A53">
        <v>1</v>
      </c>
      <c r="B53" s="758"/>
      <c r="C53" t="s">
        <v>349</v>
      </c>
      <c r="D53" s="509">
        <v>0</v>
      </c>
      <c r="E53" s="510"/>
    </row>
    <row r="54" spans="1:5">
      <c r="A54">
        <v>1</v>
      </c>
      <c r="B54" s="758"/>
      <c r="C54" t="s">
        <v>350</v>
      </c>
      <c r="D54" s="509">
        <v>0</v>
      </c>
      <c r="E54" s="510"/>
    </row>
    <row r="55" spans="1:5">
      <c r="A55">
        <v>1</v>
      </c>
      <c r="B55" s="758"/>
      <c r="C55" t="s">
        <v>929</v>
      </c>
      <c r="D55" s="509">
        <v>0</v>
      </c>
      <c r="E55" s="510"/>
    </row>
    <row r="56" spans="1:5">
      <c r="A56">
        <v>1</v>
      </c>
      <c r="B56" s="758"/>
      <c r="C56" t="s">
        <v>345</v>
      </c>
      <c r="D56" s="509">
        <v>14088.7</v>
      </c>
      <c r="E56" s="510"/>
    </row>
    <row r="57" spans="1:5">
      <c r="A57" s="21">
        <v>2</v>
      </c>
      <c r="B57" s="761" t="s">
        <v>467</v>
      </c>
      <c r="C57" t="s">
        <v>348</v>
      </c>
      <c r="D57" s="509">
        <v>0</v>
      </c>
      <c r="E57" s="510"/>
    </row>
    <row r="58" spans="1:5">
      <c r="A58" s="21">
        <v>2</v>
      </c>
      <c r="B58" s="758"/>
      <c r="C58" t="s">
        <v>349</v>
      </c>
      <c r="D58" s="509">
        <v>0</v>
      </c>
      <c r="E58" s="510"/>
    </row>
    <row r="59" spans="1:5">
      <c r="A59" s="21">
        <v>2</v>
      </c>
      <c r="B59" s="758"/>
      <c r="C59" t="s">
        <v>350</v>
      </c>
      <c r="D59" s="509">
        <v>17686</v>
      </c>
      <c r="E59" s="510"/>
    </row>
    <row r="60" spans="1:5">
      <c r="A60" s="21">
        <v>2</v>
      </c>
      <c r="B60" s="758"/>
      <c r="C60" t="s">
        <v>929</v>
      </c>
      <c r="D60" s="509">
        <v>0</v>
      </c>
      <c r="E60" s="510"/>
    </row>
    <row r="61" spans="1:5">
      <c r="A61" s="21">
        <v>2</v>
      </c>
      <c r="B61" s="758"/>
      <c r="C61" t="s">
        <v>345</v>
      </c>
      <c r="D61" s="509">
        <v>0</v>
      </c>
      <c r="E61" s="510"/>
    </row>
    <row r="62" spans="1:5">
      <c r="A62">
        <v>1</v>
      </c>
      <c r="B62" s="761" t="s">
        <v>468</v>
      </c>
      <c r="C62" t="s">
        <v>348</v>
      </c>
      <c r="D62" s="509">
        <v>737822.7</v>
      </c>
      <c r="E62" s="510"/>
    </row>
    <row r="63" spans="1:5">
      <c r="A63">
        <v>1</v>
      </c>
      <c r="B63" s="758"/>
      <c r="C63" t="s">
        <v>349</v>
      </c>
      <c r="D63" s="509">
        <v>20352.5</v>
      </c>
      <c r="E63" s="510"/>
    </row>
    <row r="64" spans="1:5">
      <c r="A64">
        <v>1</v>
      </c>
      <c r="B64" s="758"/>
      <c r="C64" t="s">
        <v>350</v>
      </c>
      <c r="D64" s="509">
        <v>10308.9</v>
      </c>
      <c r="E64" s="510"/>
    </row>
    <row r="65" spans="1:5">
      <c r="A65">
        <v>1</v>
      </c>
      <c r="B65" s="758"/>
      <c r="C65" t="s">
        <v>929</v>
      </c>
      <c r="D65" s="509">
        <v>0</v>
      </c>
      <c r="E65" s="510"/>
    </row>
    <row r="66" spans="1:5">
      <c r="A66">
        <v>1</v>
      </c>
      <c r="B66" s="758"/>
      <c r="C66" t="s">
        <v>345</v>
      </c>
      <c r="D66" s="509">
        <v>0</v>
      </c>
      <c r="E66" s="510"/>
    </row>
    <row r="67" spans="1:5">
      <c r="A67" s="21">
        <v>2</v>
      </c>
      <c r="B67" s="761" t="s">
        <v>469</v>
      </c>
      <c r="C67" t="s">
        <v>348</v>
      </c>
      <c r="D67" s="509">
        <v>0</v>
      </c>
      <c r="E67" s="510"/>
    </row>
    <row r="68" spans="1:5">
      <c r="A68" s="21">
        <v>2</v>
      </c>
      <c r="B68" s="758"/>
      <c r="C68" t="s">
        <v>349</v>
      </c>
      <c r="D68" s="509">
        <v>0</v>
      </c>
      <c r="E68" s="510"/>
    </row>
    <row r="69" spans="1:5">
      <c r="A69" s="21">
        <v>2</v>
      </c>
      <c r="B69" s="758"/>
      <c r="C69" t="s">
        <v>350</v>
      </c>
      <c r="D69" s="509">
        <v>44504</v>
      </c>
      <c r="E69" s="510"/>
    </row>
    <row r="70" spans="1:5">
      <c r="A70" s="21">
        <v>2</v>
      </c>
      <c r="B70" s="758"/>
      <c r="C70" t="s">
        <v>929</v>
      </c>
      <c r="D70" s="509">
        <v>0</v>
      </c>
      <c r="E70" s="510"/>
    </row>
    <row r="71" spans="1:5">
      <c r="A71" s="21">
        <v>2</v>
      </c>
      <c r="B71" s="758"/>
      <c r="C71" t="s">
        <v>345</v>
      </c>
      <c r="D71" s="509">
        <v>0</v>
      </c>
      <c r="E71" s="510"/>
    </row>
    <row r="72" spans="1:5">
      <c r="A72">
        <v>1</v>
      </c>
      <c r="B72" s="761" t="s">
        <v>470</v>
      </c>
      <c r="C72" t="s">
        <v>348</v>
      </c>
      <c r="D72" s="509">
        <v>60986.5</v>
      </c>
      <c r="E72" s="510"/>
    </row>
    <row r="73" spans="1:5">
      <c r="A73">
        <v>1</v>
      </c>
      <c r="B73" s="758"/>
      <c r="C73" t="s">
        <v>349</v>
      </c>
      <c r="D73" s="509">
        <v>0</v>
      </c>
      <c r="E73" s="510"/>
    </row>
    <row r="74" spans="1:5">
      <c r="A74">
        <v>1</v>
      </c>
      <c r="B74" s="758"/>
      <c r="C74" t="s">
        <v>350</v>
      </c>
      <c r="D74" s="509">
        <v>24036.3</v>
      </c>
      <c r="E74" s="510"/>
    </row>
    <row r="75" spans="1:5">
      <c r="A75">
        <v>1</v>
      </c>
      <c r="B75" s="758"/>
      <c r="C75" t="s">
        <v>929</v>
      </c>
      <c r="D75" s="509">
        <v>0</v>
      </c>
      <c r="E75" s="510"/>
    </row>
    <row r="76" spans="1:5">
      <c r="A76">
        <v>1</v>
      </c>
      <c r="B76" s="758"/>
      <c r="C76" t="s">
        <v>345</v>
      </c>
      <c r="D76" s="509">
        <v>0</v>
      </c>
      <c r="E76" s="510"/>
    </row>
    <row r="77" spans="1:5">
      <c r="A77">
        <v>5</v>
      </c>
      <c r="B77" s="761" t="s">
        <v>471</v>
      </c>
      <c r="C77" t="s">
        <v>348</v>
      </c>
      <c r="D77" s="509">
        <v>0</v>
      </c>
      <c r="E77" s="510"/>
    </row>
    <row r="78" spans="1:5">
      <c r="A78">
        <v>5</v>
      </c>
      <c r="B78" s="758"/>
      <c r="C78" t="s">
        <v>349</v>
      </c>
      <c r="D78" s="509">
        <v>0</v>
      </c>
      <c r="E78" s="510"/>
    </row>
    <row r="79" spans="1:5">
      <c r="A79">
        <v>5</v>
      </c>
      <c r="B79" s="758"/>
      <c r="C79" t="s">
        <v>350</v>
      </c>
      <c r="D79" s="509">
        <v>802874.5</v>
      </c>
      <c r="E79" s="510"/>
    </row>
    <row r="80" spans="1:5">
      <c r="A80">
        <v>5</v>
      </c>
      <c r="B80" s="758"/>
      <c r="C80" t="s">
        <v>929</v>
      </c>
      <c r="D80" s="509">
        <v>0</v>
      </c>
      <c r="E80" s="510"/>
    </row>
    <row r="81" spans="1:5">
      <c r="A81">
        <v>5</v>
      </c>
      <c r="B81" s="762"/>
      <c r="C81" t="s">
        <v>345</v>
      </c>
      <c r="D81" s="509">
        <v>0</v>
      </c>
      <c r="E81" s="510"/>
    </row>
    <row r="82" spans="1:5">
      <c r="A82" s="25">
        <v>2</v>
      </c>
      <c r="B82" s="761" t="s">
        <v>472</v>
      </c>
      <c r="C82" t="s">
        <v>348</v>
      </c>
      <c r="D82" s="509">
        <v>0</v>
      </c>
      <c r="E82" s="510"/>
    </row>
    <row r="83" spans="1:5">
      <c r="A83" s="21">
        <v>2</v>
      </c>
      <c r="B83" s="758"/>
      <c r="C83" t="s">
        <v>349</v>
      </c>
      <c r="D83" s="509">
        <v>0</v>
      </c>
      <c r="E83" s="510"/>
    </row>
    <row r="84" spans="1:5">
      <c r="A84" s="21">
        <v>2</v>
      </c>
      <c r="B84" s="758"/>
      <c r="C84" t="s">
        <v>350</v>
      </c>
      <c r="D84" s="509">
        <v>108869.2</v>
      </c>
      <c r="E84" s="510"/>
    </row>
    <row r="85" spans="1:5">
      <c r="A85" s="21">
        <v>2</v>
      </c>
      <c r="B85" s="758"/>
      <c r="C85" t="s">
        <v>929</v>
      </c>
      <c r="D85" s="509">
        <v>0</v>
      </c>
      <c r="E85" s="510"/>
    </row>
    <row r="86" spans="1:5">
      <c r="A86" s="21">
        <v>2</v>
      </c>
      <c r="B86" s="758"/>
      <c r="C86" t="s">
        <v>345</v>
      </c>
      <c r="D86" s="509">
        <v>0</v>
      </c>
      <c r="E86" s="510"/>
    </row>
    <row r="87" spans="1:5">
      <c r="A87" s="21">
        <v>1</v>
      </c>
      <c r="B87" s="761" t="s">
        <v>473</v>
      </c>
      <c r="C87" t="s">
        <v>348</v>
      </c>
      <c r="D87" s="509">
        <v>5016.3</v>
      </c>
      <c r="E87" s="510"/>
    </row>
    <row r="88" spans="1:5">
      <c r="A88" s="21">
        <v>1</v>
      </c>
      <c r="B88" s="758"/>
      <c r="C88" t="s">
        <v>349</v>
      </c>
      <c r="D88" s="509">
        <v>0</v>
      </c>
      <c r="E88" s="510"/>
    </row>
    <row r="89" spans="1:5">
      <c r="A89" s="21">
        <v>1</v>
      </c>
      <c r="B89" s="758"/>
      <c r="C89" t="s">
        <v>350</v>
      </c>
      <c r="D89" s="509">
        <v>47827.199999999997</v>
      </c>
      <c r="E89" s="510"/>
    </row>
    <row r="90" spans="1:5">
      <c r="A90" s="21">
        <v>1</v>
      </c>
      <c r="B90" s="758"/>
      <c r="C90" t="s">
        <v>929</v>
      </c>
      <c r="D90" s="509">
        <v>0</v>
      </c>
      <c r="E90" s="510"/>
    </row>
    <row r="91" spans="1:5">
      <c r="A91" s="21">
        <v>1</v>
      </c>
      <c r="B91" s="758"/>
      <c r="C91" t="s">
        <v>345</v>
      </c>
      <c r="D91" s="509">
        <v>0</v>
      </c>
      <c r="E91" s="510"/>
    </row>
    <row r="92" spans="1:5" ht="12.75" customHeight="1">
      <c r="A92" s="21">
        <v>10</v>
      </c>
      <c r="B92" s="758" t="s">
        <v>1127</v>
      </c>
      <c r="C92" t="s">
        <v>348</v>
      </c>
      <c r="D92" s="509">
        <v>0</v>
      </c>
      <c r="E92" s="510"/>
    </row>
    <row r="93" spans="1:5">
      <c r="A93" s="21">
        <v>10</v>
      </c>
      <c r="B93" s="758"/>
      <c r="C93" t="s">
        <v>349</v>
      </c>
      <c r="D93" s="509">
        <v>0</v>
      </c>
      <c r="E93" s="510"/>
    </row>
    <row r="94" spans="1:5">
      <c r="A94" s="21">
        <v>10</v>
      </c>
      <c r="B94" s="758"/>
      <c r="C94" t="s">
        <v>350</v>
      </c>
      <c r="D94" s="509">
        <v>216367.4</v>
      </c>
      <c r="E94" s="510"/>
    </row>
    <row r="95" spans="1:5">
      <c r="A95" s="21">
        <v>10</v>
      </c>
      <c r="B95" s="758"/>
      <c r="C95" t="s">
        <v>929</v>
      </c>
      <c r="D95" s="509">
        <v>0</v>
      </c>
      <c r="E95" s="510"/>
    </row>
    <row r="96" spans="1:5">
      <c r="A96" s="21">
        <v>10</v>
      </c>
      <c r="B96" s="762"/>
      <c r="C96" t="s">
        <v>345</v>
      </c>
      <c r="D96" s="509">
        <v>0</v>
      </c>
      <c r="E96" s="510"/>
    </row>
    <row r="97" spans="1:5" s="82" customFormat="1">
      <c r="A97" s="81">
        <v>2</v>
      </c>
      <c r="B97" s="761" t="s">
        <v>474</v>
      </c>
      <c r="C97" s="82" t="s">
        <v>348</v>
      </c>
      <c r="D97" s="509">
        <v>0</v>
      </c>
      <c r="E97" s="79"/>
    </row>
    <row r="98" spans="1:5">
      <c r="A98" s="21">
        <v>2</v>
      </c>
      <c r="B98" s="758"/>
      <c r="C98" t="s">
        <v>349</v>
      </c>
      <c r="D98" s="509">
        <v>0</v>
      </c>
      <c r="E98" s="79"/>
    </row>
    <row r="99" spans="1:5">
      <c r="A99" s="21">
        <v>2</v>
      </c>
      <c r="B99" s="758"/>
      <c r="C99" t="s">
        <v>350</v>
      </c>
      <c r="D99" s="509">
        <v>30374</v>
      </c>
      <c r="E99" s="79"/>
    </row>
    <row r="100" spans="1:5">
      <c r="A100" s="21">
        <v>2</v>
      </c>
      <c r="B100" s="758"/>
      <c r="C100" t="s">
        <v>929</v>
      </c>
      <c r="D100" s="509">
        <v>0</v>
      </c>
      <c r="E100" s="79"/>
    </row>
    <row r="101" spans="1:5" ht="13.5" customHeight="1">
      <c r="A101" s="21">
        <v>2</v>
      </c>
      <c r="B101" s="758"/>
      <c r="C101" t="s">
        <v>345</v>
      </c>
      <c r="D101" s="509">
        <v>0</v>
      </c>
      <c r="E101" s="79"/>
    </row>
    <row r="102" spans="1:5">
      <c r="A102" s="21">
        <v>2</v>
      </c>
      <c r="B102" s="761" t="s">
        <v>475</v>
      </c>
      <c r="C102" t="s">
        <v>348</v>
      </c>
      <c r="D102" s="509">
        <v>0</v>
      </c>
      <c r="E102" s="79"/>
    </row>
    <row r="103" spans="1:5">
      <c r="A103" s="21">
        <v>2</v>
      </c>
      <c r="B103" s="758"/>
      <c r="C103" t="s">
        <v>349</v>
      </c>
      <c r="D103" s="509">
        <v>0</v>
      </c>
      <c r="E103" s="79"/>
    </row>
    <row r="104" spans="1:5">
      <c r="A104" s="21">
        <v>2</v>
      </c>
      <c r="B104" s="758"/>
      <c r="C104" t="s">
        <v>350</v>
      </c>
      <c r="D104" s="509">
        <v>76115.199999999997</v>
      </c>
      <c r="E104" s="79"/>
    </row>
    <row r="105" spans="1:5">
      <c r="A105" s="21">
        <v>2</v>
      </c>
      <c r="B105" s="758"/>
      <c r="C105" t="s">
        <v>929</v>
      </c>
      <c r="D105" s="509">
        <v>0</v>
      </c>
      <c r="E105" s="79"/>
    </row>
    <row r="106" spans="1:5">
      <c r="A106" s="21">
        <v>2</v>
      </c>
      <c r="B106" s="758"/>
      <c r="C106" t="s">
        <v>345</v>
      </c>
      <c r="D106" s="509">
        <v>0</v>
      </c>
      <c r="E106" s="79"/>
    </row>
    <row r="107" spans="1:5">
      <c r="A107" s="21">
        <v>1</v>
      </c>
      <c r="B107" s="758" t="s">
        <v>1718</v>
      </c>
      <c r="C107" t="s">
        <v>348</v>
      </c>
      <c r="D107" s="509">
        <v>0</v>
      </c>
      <c r="E107" s="79"/>
    </row>
    <row r="108" spans="1:5">
      <c r="A108" s="21">
        <v>1</v>
      </c>
      <c r="B108" s="758"/>
      <c r="C108" t="s">
        <v>349</v>
      </c>
      <c r="D108" s="509">
        <v>0</v>
      </c>
      <c r="E108" s="79"/>
    </row>
    <row r="109" spans="1:5">
      <c r="A109" s="21">
        <v>1</v>
      </c>
      <c r="B109" s="758"/>
      <c r="C109" t="s">
        <v>350</v>
      </c>
      <c r="D109" s="509">
        <v>0</v>
      </c>
      <c r="E109" s="79"/>
    </row>
    <row r="110" spans="1:5">
      <c r="A110" s="21"/>
      <c r="B110" s="758"/>
      <c r="C110" t="s">
        <v>929</v>
      </c>
      <c r="D110" s="509">
        <v>0</v>
      </c>
      <c r="E110" s="79"/>
    </row>
    <row r="111" spans="1:5">
      <c r="A111" s="21">
        <v>1</v>
      </c>
      <c r="B111" s="760"/>
      <c r="C111" t="s">
        <v>345</v>
      </c>
      <c r="D111" s="509">
        <v>0</v>
      </c>
      <c r="E111" s="79"/>
    </row>
    <row r="112" spans="1:5">
      <c r="A112" s="21">
        <v>2</v>
      </c>
      <c r="B112" s="761" t="s">
        <v>476</v>
      </c>
      <c r="C112" t="s">
        <v>348</v>
      </c>
      <c r="D112" s="509">
        <v>0</v>
      </c>
      <c r="E112" s="79"/>
    </row>
    <row r="113" spans="1:5">
      <c r="A113" s="21">
        <v>2</v>
      </c>
      <c r="B113" s="758"/>
      <c r="C113" t="s">
        <v>349</v>
      </c>
      <c r="D113" s="509">
        <v>0</v>
      </c>
      <c r="E113" s="79"/>
    </row>
    <row r="114" spans="1:5">
      <c r="A114" s="21">
        <v>2</v>
      </c>
      <c r="B114" s="758"/>
      <c r="C114" t="s">
        <v>350</v>
      </c>
      <c r="D114" s="509">
        <v>32571.5</v>
      </c>
      <c r="E114" s="79"/>
    </row>
    <row r="115" spans="1:5">
      <c r="A115" s="21">
        <v>2</v>
      </c>
      <c r="B115" s="758"/>
      <c r="C115" t="s">
        <v>929</v>
      </c>
      <c r="D115" s="509">
        <v>0</v>
      </c>
      <c r="E115" s="79"/>
    </row>
    <row r="116" spans="1:5">
      <c r="A116" s="21">
        <v>2</v>
      </c>
      <c r="B116" s="762"/>
      <c r="C116" t="s">
        <v>345</v>
      </c>
      <c r="D116" s="509">
        <v>0</v>
      </c>
      <c r="E116" s="79"/>
    </row>
    <row r="117" spans="1:5">
      <c r="A117" s="21">
        <v>2</v>
      </c>
      <c r="B117" s="761" t="s">
        <v>477</v>
      </c>
      <c r="C117" t="s">
        <v>348</v>
      </c>
      <c r="D117" s="509">
        <v>9358.7999999999993</v>
      </c>
      <c r="E117" s="79"/>
    </row>
    <row r="118" spans="1:5">
      <c r="A118" s="21">
        <v>2</v>
      </c>
      <c r="B118" s="758"/>
      <c r="C118" t="s">
        <v>349</v>
      </c>
      <c r="D118" s="509">
        <v>0</v>
      </c>
      <c r="E118" s="79"/>
    </row>
    <row r="119" spans="1:5">
      <c r="A119" s="21">
        <v>2</v>
      </c>
      <c r="B119" s="758"/>
      <c r="C119" t="s">
        <v>350</v>
      </c>
      <c r="D119" s="509">
        <v>117828</v>
      </c>
      <c r="E119" s="79"/>
    </row>
    <row r="120" spans="1:5">
      <c r="A120" s="21">
        <v>2</v>
      </c>
      <c r="B120" s="758"/>
      <c r="C120" t="s">
        <v>929</v>
      </c>
      <c r="D120" s="509">
        <v>0</v>
      </c>
      <c r="E120" s="79"/>
    </row>
    <row r="121" spans="1:5">
      <c r="A121" s="21">
        <v>2</v>
      </c>
      <c r="B121" s="758"/>
      <c r="C121" t="s">
        <v>345</v>
      </c>
      <c r="D121" s="509">
        <v>0</v>
      </c>
      <c r="E121" s="79"/>
    </row>
    <row r="122" spans="1:5">
      <c r="A122" s="21">
        <v>6</v>
      </c>
      <c r="B122" s="761" t="s">
        <v>478</v>
      </c>
      <c r="C122" t="s">
        <v>348</v>
      </c>
      <c r="D122" s="509">
        <v>1024910.8</v>
      </c>
      <c r="E122" s="79"/>
    </row>
    <row r="123" spans="1:5">
      <c r="A123" s="21">
        <v>6</v>
      </c>
      <c r="B123" s="758"/>
      <c r="C123" t="s">
        <v>349</v>
      </c>
      <c r="D123" s="509">
        <v>418173.9</v>
      </c>
      <c r="E123" s="79"/>
    </row>
    <row r="124" spans="1:5">
      <c r="A124" s="21">
        <v>6</v>
      </c>
      <c r="B124" s="758"/>
      <c r="C124" t="s">
        <v>350</v>
      </c>
      <c r="D124" s="509">
        <v>0</v>
      </c>
      <c r="E124" s="79"/>
    </row>
    <row r="125" spans="1:5">
      <c r="A125" s="21">
        <v>6</v>
      </c>
      <c r="B125" s="758"/>
      <c r="C125" t="s">
        <v>929</v>
      </c>
      <c r="D125" s="509">
        <v>0</v>
      </c>
      <c r="E125" s="79"/>
    </row>
    <row r="126" spans="1:5">
      <c r="A126" s="21">
        <v>6</v>
      </c>
      <c r="B126" s="762"/>
      <c r="C126" t="s">
        <v>345</v>
      </c>
      <c r="D126" s="509">
        <v>0</v>
      </c>
      <c r="E126" s="79"/>
    </row>
    <row r="127" spans="1:5">
      <c r="A127" s="21">
        <v>1</v>
      </c>
      <c r="B127" s="761" t="s">
        <v>479</v>
      </c>
      <c r="C127" t="s">
        <v>348</v>
      </c>
      <c r="D127" s="509">
        <v>515094</v>
      </c>
      <c r="E127" s="79"/>
    </row>
    <row r="128" spans="1:5">
      <c r="A128" s="21">
        <v>1</v>
      </c>
      <c r="B128" s="758"/>
      <c r="C128" t="s">
        <v>349</v>
      </c>
      <c r="D128" s="509">
        <v>0</v>
      </c>
      <c r="E128" s="79"/>
    </row>
    <row r="129" spans="1:5">
      <c r="A129" s="21">
        <v>1</v>
      </c>
      <c r="B129" s="758"/>
      <c r="C129" t="s">
        <v>350</v>
      </c>
      <c r="D129" s="509">
        <v>0</v>
      </c>
      <c r="E129" s="79"/>
    </row>
    <row r="130" spans="1:5">
      <c r="A130" s="21">
        <v>1</v>
      </c>
      <c r="B130" s="758"/>
      <c r="C130" t="s">
        <v>929</v>
      </c>
      <c r="D130" s="509">
        <v>0</v>
      </c>
      <c r="E130" s="79"/>
    </row>
    <row r="131" spans="1:5">
      <c r="A131" s="21">
        <v>1</v>
      </c>
      <c r="B131" s="762"/>
      <c r="C131" t="s">
        <v>345</v>
      </c>
      <c r="D131" s="509">
        <v>3812.9</v>
      </c>
      <c r="E131" s="79"/>
    </row>
    <row r="132" spans="1:5">
      <c r="A132" s="21">
        <v>1</v>
      </c>
      <c r="B132" s="761" t="s">
        <v>968</v>
      </c>
      <c r="C132" t="s">
        <v>348</v>
      </c>
      <c r="D132" s="509">
        <v>0</v>
      </c>
      <c r="E132" s="79"/>
    </row>
    <row r="133" spans="1:5">
      <c r="A133" s="21">
        <v>1</v>
      </c>
      <c r="B133" s="758"/>
      <c r="C133" t="s">
        <v>349</v>
      </c>
      <c r="D133" s="509">
        <v>0</v>
      </c>
      <c r="E133" s="79"/>
    </row>
    <row r="134" spans="1:5">
      <c r="A134" s="21">
        <v>1</v>
      </c>
      <c r="B134" s="758"/>
      <c r="C134" t="s">
        <v>350</v>
      </c>
      <c r="D134" s="509">
        <v>17794.8</v>
      </c>
      <c r="E134" s="79"/>
    </row>
    <row r="135" spans="1:5">
      <c r="A135" s="21">
        <v>1</v>
      </c>
      <c r="B135" s="758"/>
      <c r="C135" t="s">
        <v>929</v>
      </c>
      <c r="D135" s="509">
        <v>0</v>
      </c>
      <c r="E135" s="79"/>
    </row>
    <row r="136" spans="1:5">
      <c r="A136" s="21">
        <v>1</v>
      </c>
      <c r="B136" s="762"/>
      <c r="C136" t="s">
        <v>345</v>
      </c>
      <c r="D136" s="509">
        <v>0</v>
      </c>
      <c r="E136" s="79"/>
    </row>
    <row r="137" spans="1:5">
      <c r="A137" s="21">
        <v>1</v>
      </c>
      <c r="B137" s="761" t="s">
        <v>480</v>
      </c>
      <c r="C137" t="s">
        <v>348</v>
      </c>
      <c r="D137" s="509">
        <v>468875.7</v>
      </c>
      <c r="E137" s="79"/>
    </row>
    <row r="138" spans="1:5">
      <c r="A138" s="21">
        <v>1</v>
      </c>
      <c r="B138" s="758"/>
      <c r="C138" t="s">
        <v>349</v>
      </c>
      <c r="D138" s="509">
        <v>0</v>
      </c>
      <c r="E138" s="79"/>
    </row>
    <row r="139" spans="1:5">
      <c r="A139" s="21">
        <v>1</v>
      </c>
      <c r="B139" s="758"/>
      <c r="C139" t="s">
        <v>350</v>
      </c>
      <c r="D139" s="509">
        <v>0</v>
      </c>
      <c r="E139" s="79"/>
    </row>
    <row r="140" spans="1:5">
      <c r="A140" s="21">
        <v>1</v>
      </c>
      <c r="B140" s="758"/>
      <c r="C140" t="s">
        <v>929</v>
      </c>
      <c r="D140" s="509">
        <v>0</v>
      </c>
      <c r="E140" s="79"/>
    </row>
    <row r="141" spans="1:5">
      <c r="A141" s="21">
        <v>1</v>
      </c>
      <c r="B141" s="758"/>
      <c r="C141" t="s">
        <v>345</v>
      </c>
      <c r="D141" s="509">
        <v>0</v>
      </c>
      <c r="E141" s="79"/>
    </row>
    <row r="142" spans="1:5" ht="16.5" customHeight="1">
      <c r="A142" s="21">
        <v>2</v>
      </c>
      <c r="B142" s="761" t="s">
        <v>481</v>
      </c>
      <c r="C142" t="s">
        <v>348</v>
      </c>
      <c r="D142" s="509">
        <v>0</v>
      </c>
      <c r="E142" s="79"/>
    </row>
    <row r="143" spans="1:5" ht="18.75" customHeight="1">
      <c r="A143" s="21">
        <v>2</v>
      </c>
      <c r="B143" s="758"/>
      <c r="C143" t="s">
        <v>349</v>
      </c>
      <c r="D143" s="509">
        <v>0</v>
      </c>
      <c r="E143" s="79"/>
    </row>
    <row r="144" spans="1:5" ht="22.5" hidden="1" customHeight="1">
      <c r="A144" s="21">
        <v>2</v>
      </c>
      <c r="B144" s="758"/>
      <c r="C144" t="s">
        <v>350</v>
      </c>
      <c r="D144" s="509">
        <v>22858</v>
      </c>
      <c r="E144" s="79"/>
    </row>
    <row r="145" spans="1:5">
      <c r="A145" s="21">
        <v>2</v>
      </c>
      <c r="B145" s="758"/>
      <c r="C145" t="s">
        <v>929</v>
      </c>
      <c r="D145" s="509">
        <v>0</v>
      </c>
      <c r="E145" s="79"/>
    </row>
    <row r="146" spans="1:5">
      <c r="A146" s="21">
        <v>2</v>
      </c>
      <c r="B146" s="758"/>
      <c r="C146" t="s">
        <v>345</v>
      </c>
      <c r="D146" s="509">
        <v>0</v>
      </c>
      <c r="E146" s="79"/>
    </row>
    <row r="147" spans="1:5">
      <c r="A147" s="21">
        <v>1</v>
      </c>
      <c r="B147" s="761" t="s">
        <v>482</v>
      </c>
      <c r="C147" t="s">
        <v>348</v>
      </c>
      <c r="D147" s="509">
        <v>577600.9</v>
      </c>
      <c r="E147" s="79"/>
    </row>
    <row r="148" spans="1:5">
      <c r="A148" s="21">
        <v>1</v>
      </c>
      <c r="B148" s="758"/>
      <c r="C148" t="s">
        <v>349</v>
      </c>
      <c r="D148" s="509">
        <v>0</v>
      </c>
      <c r="E148" s="79"/>
    </row>
    <row r="149" spans="1:5">
      <c r="A149" s="21">
        <v>1</v>
      </c>
      <c r="B149" s="758"/>
      <c r="C149" t="s">
        <v>350</v>
      </c>
      <c r="D149" s="509">
        <v>20953.400000000001</v>
      </c>
      <c r="E149" s="79"/>
    </row>
    <row r="150" spans="1:5">
      <c r="A150" s="21">
        <v>1</v>
      </c>
      <c r="B150" s="758"/>
      <c r="C150" t="s">
        <v>929</v>
      </c>
      <c r="D150" s="509">
        <v>0</v>
      </c>
      <c r="E150" s="79"/>
    </row>
    <row r="151" spans="1:5">
      <c r="A151" s="21">
        <v>1</v>
      </c>
      <c r="B151" s="758"/>
      <c r="C151" t="s">
        <v>345</v>
      </c>
      <c r="D151" s="509">
        <v>0</v>
      </c>
      <c r="E151" s="79"/>
    </row>
    <row r="152" spans="1:5">
      <c r="A152" s="21">
        <v>4</v>
      </c>
      <c r="B152" s="761" t="s">
        <v>483</v>
      </c>
      <c r="C152" t="s">
        <v>348</v>
      </c>
      <c r="D152" s="509">
        <v>771770.4</v>
      </c>
      <c r="E152" s="79"/>
    </row>
    <row r="153" spans="1:5">
      <c r="A153" s="21">
        <v>4</v>
      </c>
      <c r="B153" s="758"/>
      <c r="C153" t="s">
        <v>349</v>
      </c>
      <c r="D153" s="509">
        <v>0</v>
      </c>
      <c r="E153" s="79"/>
    </row>
    <row r="154" spans="1:5">
      <c r="A154" s="21">
        <v>4</v>
      </c>
      <c r="B154" s="758"/>
      <c r="C154" t="s">
        <v>350</v>
      </c>
      <c r="D154" s="509">
        <v>0</v>
      </c>
      <c r="E154" s="79"/>
    </row>
    <row r="155" spans="1:5">
      <c r="A155" s="21">
        <v>4</v>
      </c>
      <c r="B155" s="758"/>
      <c r="C155" t="s">
        <v>929</v>
      </c>
      <c r="D155" s="509">
        <v>0</v>
      </c>
      <c r="E155" s="79"/>
    </row>
    <row r="156" spans="1:5">
      <c r="A156" s="21">
        <v>4</v>
      </c>
      <c r="B156" s="758"/>
      <c r="C156" t="s">
        <v>345</v>
      </c>
      <c r="D156" s="509">
        <v>5879.5</v>
      </c>
      <c r="E156" s="79"/>
    </row>
    <row r="157" spans="1:5">
      <c r="A157" s="21">
        <v>2</v>
      </c>
      <c r="B157" s="761" t="s">
        <v>484</v>
      </c>
      <c r="C157" t="s">
        <v>348</v>
      </c>
      <c r="D157" s="509">
        <v>6015</v>
      </c>
      <c r="E157" s="79"/>
    </row>
    <row r="158" spans="1:5">
      <c r="A158" s="21">
        <v>2</v>
      </c>
      <c r="B158" s="758"/>
      <c r="C158" t="s">
        <v>349</v>
      </c>
      <c r="D158" s="509">
        <v>0</v>
      </c>
      <c r="E158" s="79"/>
    </row>
    <row r="159" spans="1:5">
      <c r="A159" s="21">
        <v>2</v>
      </c>
      <c r="B159" s="758"/>
      <c r="C159" t="s">
        <v>350</v>
      </c>
      <c r="D159" s="509">
        <v>0</v>
      </c>
      <c r="E159" s="79"/>
    </row>
    <row r="160" spans="1:5">
      <c r="A160" s="21">
        <v>2</v>
      </c>
      <c r="B160" s="758"/>
      <c r="C160" t="s">
        <v>929</v>
      </c>
      <c r="D160" s="509">
        <v>0</v>
      </c>
      <c r="E160" s="79"/>
    </row>
    <row r="161" spans="1:5">
      <c r="A161" s="21">
        <v>2</v>
      </c>
      <c r="B161" s="758"/>
      <c r="C161" t="s">
        <v>345</v>
      </c>
      <c r="D161" s="509">
        <v>0</v>
      </c>
      <c r="E161" s="79"/>
    </row>
    <row r="162" spans="1:5">
      <c r="A162" s="21">
        <v>2</v>
      </c>
      <c r="B162" s="761" t="s">
        <v>485</v>
      </c>
      <c r="C162" t="s">
        <v>348</v>
      </c>
      <c r="D162" s="509">
        <v>553661.30000000005</v>
      </c>
      <c r="E162" s="79"/>
    </row>
    <row r="163" spans="1:5">
      <c r="A163" s="21">
        <v>2</v>
      </c>
      <c r="B163" s="758"/>
      <c r="C163" t="s">
        <v>349</v>
      </c>
      <c r="D163" s="509">
        <v>0</v>
      </c>
      <c r="E163" s="79"/>
    </row>
    <row r="164" spans="1:5">
      <c r="A164" s="21">
        <v>2</v>
      </c>
      <c r="B164" s="758"/>
      <c r="C164" t="s">
        <v>350</v>
      </c>
      <c r="D164" s="509">
        <v>0</v>
      </c>
      <c r="E164" s="79"/>
    </row>
    <row r="165" spans="1:5">
      <c r="A165" s="21">
        <v>2</v>
      </c>
      <c r="B165" s="758"/>
      <c r="C165" t="s">
        <v>929</v>
      </c>
      <c r="D165" s="509">
        <v>0</v>
      </c>
      <c r="E165" s="79"/>
    </row>
    <row r="166" spans="1:5">
      <c r="A166" s="21">
        <v>2</v>
      </c>
      <c r="B166" s="758"/>
      <c r="C166" t="s">
        <v>345</v>
      </c>
      <c r="D166" s="509">
        <v>0</v>
      </c>
      <c r="E166" s="79"/>
    </row>
    <row r="167" spans="1:5">
      <c r="A167" s="25">
        <v>1</v>
      </c>
      <c r="B167" s="761" t="s">
        <v>486</v>
      </c>
      <c r="C167" t="s">
        <v>348</v>
      </c>
      <c r="D167" s="509">
        <v>1690109.1</v>
      </c>
      <c r="E167" s="79"/>
    </row>
    <row r="168" spans="1:5">
      <c r="A168" s="25">
        <v>1</v>
      </c>
      <c r="B168" s="758"/>
      <c r="C168" t="s">
        <v>349</v>
      </c>
      <c r="D168" s="509">
        <v>0</v>
      </c>
      <c r="E168" s="79"/>
    </row>
    <row r="169" spans="1:5">
      <c r="A169" s="25">
        <v>1</v>
      </c>
      <c r="B169" s="758"/>
      <c r="C169" t="s">
        <v>350</v>
      </c>
      <c r="D169" s="509">
        <v>0</v>
      </c>
      <c r="E169" s="79"/>
    </row>
    <row r="170" spans="1:5">
      <c r="A170" s="25">
        <v>1</v>
      </c>
      <c r="B170" s="758"/>
      <c r="C170" t="s">
        <v>929</v>
      </c>
      <c r="D170" s="509">
        <v>0</v>
      </c>
      <c r="E170" s="79"/>
    </row>
    <row r="171" spans="1:5">
      <c r="A171" s="25">
        <v>1</v>
      </c>
      <c r="B171" s="758"/>
      <c r="C171" t="s">
        <v>345</v>
      </c>
      <c r="D171" s="509">
        <v>24224.6</v>
      </c>
      <c r="E171" s="79"/>
    </row>
    <row r="172" spans="1:5">
      <c r="A172" s="21">
        <v>15</v>
      </c>
      <c r="B172" s="761" t="s">
        <v>487</v>
      </c>
      <c r="C172" t="s">
        <v>348</v>
      </c>
      <c r="D172" s="509">
        <v>3723.7</v>
      </c>
      <c r="E172" s="79"/>
    </row>
    <row r="173" spans="1:5">
      <c r="A173" s="21">
        <v>15</v>
      </c>
      <c r="B173" s="758"/>
      <c r="C173" t="s">
        <v>349</v>
      </c>
      <c r="D173" s="509">
        <v>0</v>
      </c>
      <c r="E173" s="79"/>
    </row>
    <row r="174" spans="1:5">
      <c r="A174" s="21">
        <v>15</v>
      </c>
      <c r="B174" s="758"/>
      <c r="C174" t="s">
        <v>350</v>
      </c>
      <c r="D174" s="509">
        <v>0</v>
      </c>
      <c r="E174" s="79"/>
    </row>
    <row r="175" spans="1:5">
      <c r="A175" s="21">
        <v>15</v>
      </c>
      <c r="B175" s="758"/>
      <c r="C175" t="s">
        <v>929</v>
      </c>
      <c r="D175" s="509">
        <v>0</v>
      </c>
      <c r="E175" s="79"/>
    </row>
    <row r="176" spans="1:5">
      <c r="A176" s="21">
        <v>15</v>
      </c>
      <c r="B176" s="762"/>
      <c r="C176" t="s">
        <v>345</v>
      </c>
      <c r="D176" s="509">
        <v>0</v>
      </c>
      <c r="E176" s="79"/>
    </row>
    <row r="177" spans="1:5">
      <c r="A177" s="21">
        <v>3</v>
      </c>
      <c r="B177" s="761" t="s">
        <v>488</v>
      </c>
      <c r="C177" t="s">
        <v>348</v>
      </c>
      <c r="D177" s="509">
        <v>104703.1</v>
      </c>
      <c r="E177" s="79"/>
    </row>
    <row r="178" spans="1:5">
      <c r="A178" s="21">
        <v>3</v>
      </c>
      <c r="B178" s="758"/>
      <c r="C178" t="s">
        <v>349</v>
      </c>
      <c r="D178" s="509">
        <v>0</v>
      </c>
      <c r="E178" s="79"/>
    </row>
    <row r="179" spans="1:5">
      <c r="A179" s="21">
        <v>3</v>
      </c>
      <c r="B179" s="758"/>
      <c r="C179" t="s">
        <v>350</v>
      </c>
      <c r="D179" s="509">
        <v>0</v>
      </c>
      <c r="E179" s="79"/>
    </row>
    <row r="180" spans="1:5">
      <c r="A180" s="21">
        <v>3</v>
      </c>
      <c r="B180" s="758"/>
      <c r="C180" t="s">
        <v>929</v>
      </c>
      <c r="D180" s="509">
        <v>0</v>
      </c>
      <c r="E180" s="79"/>
    </row>
    <row r="181" spans="1:5">
      <c r="A181" s="21">
        <v>3</v>
      </c>
      <c r="B181" s="758"/>
      <c r="C181" t="s">
        <v>345</v>
      </c>
      <c r="D181" s="509">
        <v>0</v>
      </c>
      <c r="E181" s="79"/>
    </row>
    <row r="182" spans="1:5">
      <c r="A182" s="21">
        <v>5</v>
      </c>
      <c r="B182" s="761" t="s">
        <v>489</v>
      </c>
      <c r="C182" t="s">
        <v>348</v>
      </c>
      <c r="D182" s="509">
        <v>497707.4</v>
      </c>
      <c r="E182" s="79"/>
    </row>
    <row r="183" spans="1:5">
      <c r="A183" s="21">
        <v>5</v>
      </c>
      <c r="B183" s="758"/>
      <c r="C183" t="s">
        <v>349</v>
      </c>
      <c r="D183" s="509">
        <v>0</v>
      </c>
      <c r="E183" s="79"/>
    </row>
    <row r="184" spans="1:5">
      <c r="A184" s="21">
        <v>5</v>
      </c>
      <c r="B184" s="758"/>
      <c r="C184" t="s">
        <v>350</v>
      </c>
      <c r="D184" s="509">
        <v>298882.2</v>
      </c>
      <c r="E184" s="79"/>
    </row>
    <row r="185" spans="1:5">
      <c r="A185" s="21">
        <v>5</v>
      </c>
      <c r="B185" s="758"/>
      <c r="C185" t="s">
        <v>929</v>
      </c>
      <c r="D185" s="509">
        <v>0</v>
      </c>
      <c r="E185" s="79"/>
    </row>
    <row r="186" spans="1:5">
      <c r="A186" s="21">
        <v>5</v>
      </c>
      <c r="B186" s="758"/>
      <c r="C186" t="s">
        <v>345</v>
      </c>
      <c r="D186" s="509">
        <v>0</v>
      </c>
      <c r="E186" s="79"/>
    </row>
    <row r="187" spans="1:5">
      <c r="A187" s="21">
        <v>2</v>
      </c>
      <c r="B187" s="761" t="s">
        <v>490</v>
      </c>
      <c r="C187" t="s">
        <v>348</v>
      </c>
      <c r="D187" s="509">
        <v>0</v>
      </c>
      <c r="E187" s="79"/>
    </row>
    <row r="188" spans="1:5">
      <c r="A188" s="21">
        <v>2</v>
      </c>
      <c r="B188" s="758"/>
      <c r="C188" t="s">
        <v>349</v>
      </c>
      <c r="D188" s="509">
        <v>0</v>
      </c>
      <c r="E188" s="79"/>
    </row>
    <row r="189" spans="1:5">
      <c r="A189" s="21">
        <v>2</v>
      </c>
      <c r="B189" s="758"/>
      <c r="C189" t="s">
        <v>350</v>
      </c>
      <c r="D189" s="509">
        <v>141583.1</v>
      </c>
      <c r="E189" s="79"/>
    </row>
    <row r="190" spans="1:5">
      <c r="A190" s="21">
        <v>2</v>
      </c>
      <c r="B190" s="758"/>
      <c r="C190" t="s">
        <v>929</v>
      </c>
      <c r="D190" s="509">
        <v>0</v>
      </c>
      <c r="E190" s="79"/>
    </row>
    <row r="191" spans="1:5">
      <c r="A191" s="21">
        <v>2</v>
      </c>
      <c r="B191" s="758"/>
      <c r="C191" t="s">
        <v>345</v>
      </c>
      <c r="D191" s="509">
        <v>0</v>
      </c>
      <c r="E191" s="79"/>
    </row>
    <row r="192" spans="1:5">
      <c r="A192" s="21">
        <v>2</v>
      </c>
      <c r="B192" s="758" t="s">
        <v>969</v>
      </c>
      <c r="C192" t="s">
        <v>348</v>
      </c>
      <c r="D192" s="509">
        <v>0</v>
      </c>
      <c r="E192" s="79"/>
    </row>
    <row r="193" spans="1:5">
      <c r="A193" s="21">
        <v>2</v>
      </c>
      <c r="B193" s="758"/>
      <c r="C193" t="s">
        <v>349</v>
      </c>
      <c r="D193" s="509">
        <v>0</v>
      </c>
      <c r="E193" s="79"/>
    </row>
    <row r="194" spans="1:5">
      <c r="A194" s="21">
        <v>2</v>
      </c>
      <c r="B194" s="758"/>
      <c r="C194" t="s">
        <v>350</v>
      </c>
      <c r="D194" s="509">
        <v>6241.2</v>
      </c>
      <c r="E194" s="79"/>
    </row>
    <row r="195" spans="1:5">
      <c r="A195" s="21">
        <v>2</v>
      </c>
      <c r="B195" s="758"/>
      <c r="C195" t="s">
        <v>929</v>
      </c>
      <c r="D195" s="509">
        <v>0</v>
      </c>
      <c r="E195" s="79"/>
    </row>
    <row r="196" spans="1:5">
      <c r="A196" s="21">
        <v>2</v>
      </c>
      <c r="B196" s="758"/>
      <c r="C196" t="s">
        <v>345</v>
      </c>
      <c r="D196" s="509">
        <v>0</v>
      </c>
      <c r="E196" s="79"/>
    </row>
    <row r="197" spans="1:5">
      <c r="A197" s="21">
        <v>2</v>
      </c>
      <c r="B197" s="758" t="s">
        <v>970</v>
      </c>
      <c r="C197" t="s">
        <v>348</v>
      </c>
      <c r="D197" s="509">
        <v>0</v>
      </c>
      <c r="E197" s="79"/>
    </row>
    <row r="198" spans="1:5">
      <c r="A198" s="21">
        <v>2</v>
      </c>
      <c r="B198" s="758"/>
      <c r="C198" t="s">
        <v>349</v>
      </c>
      <c r="D198" s="509">
        <v>0</v>
      </c>
      <c r="E198" s="79"/>
    </row>
    <row r="199" spans="1:5">
      <c r="A199" s="21">
        <v>2</v>
      </c>
      <c r="B199" s="758"/>
      <c r="C199" t="s">
        <v>350</v>
      </c>
      <c r="D199" s="509">
        <v>21299.7</v>
      </c>
      <c r="E199" s="79"/>
    </row>
    <row r="200" spans="1:5">
      <c r="A200" s="21">
        <v>2</v>
      </c>
      <c r="B200" s="758"/>
      <c r="C200" t="s">
        <v>929</v>
      </c>
      <c r="D200" s="509">
        <v>0</v>
      </c>
      <c r="E200" s="79"/>
    </row>
    <row r="201" spans="1:5">
      <c r="A201" s="21">
        <v>2</v>
      </c>
      <c r="B201" s="758"/>
      <c r="C201" t="s">
        <v>345</v>
      </c>
      <c r="D201" s="509">
        <v>0</v>
      </c>
      <c r="E201" s="79"/>
    </row>
    <row r="202" spans="1:5">
      <c r="A202" s="21">
        <v>2</v>
      </c>
      <c r="B202" s="758" t="s">
        <v>971</v>
      </c>
      <c r="C202" t="s">
        <v>348</v>
      </c>
      <c r="D202" s="509">
        <v>0</v>
      </c>
      <c r="E202" s="79"/>
    </row>
    <row r="203" spans="1:5">
      <c r="A203" s="21">
        <v>2</v>
      </c>
      <c r="B203" s="758"/>
      <c r="C203" t="s">
        <v>349</v>
      </c>
      <c r="D203" s="509">
        <v>0</v>
      </c>
      <c r="E203" s="79"/>
    </row>
    <row r="204" spans="1:5">
      <c r="A204" s="21">
        <v>2</v>
      </c>
      <c r="B204" s="758"/>
      <c r="C204" t="s">
        <v>350</v>
      </c>
      <c r="D204" s="509">
        <v>53975.4</v>
      </c>
      <c r="E204" s="79"/>
    </row>
    <row r="205" spans="1:5">
      <c r="A205" s="21">
        <v>2</v>
      </c>
      <c r="B205" s="758"/>
      <c r="C205" t="s">
        <v>929</v>
      </c>
      <c r="D205" s="509">
        <v>0</v>
      </c>
      <c r="E205" s="79"/>
    </row>
    <row r="206" spans="1:5">
      <c r="A206" s="21">
        <v>2</v>
      </c>
      <c r="B206" s="758"/>
      <c r="C206" t="s">
        <v>345</v>
      </c>
      <c r="D206" s="509">
        <v>0</v>
      </c>
      <c r="E206" s="79"/>
    </row>
    <row r="207" spans="1:5">
      <c r="A207" s="21">
        <v>2</v>
      </c>
      <c r="B207" s="758" t="s">
        <v>972</v>
      </c>
      <c r="C207" t="s">
        <v>348</v>
      </c>
      <c r="D207" s="509">
        <v>0</v>
      </c>
      <c r="E207" s="79"/>
    </row>
    <row r="208" spans="1:5">
      <c r="A208" s="21">
        <v>2</v>
      </c>
      <c r="B208" s="758"/>
      <c r="C208" t="s">
        <v>349</v>
      </c>
      <c r="D208" s="509">
        <v>0</v>
      </c>
      <c r="E208" s="79"/>
    </row>
    <row r="209" spans="1:5">
      <c r="A209" s="21">
        <v>2</v>
      </c>
      <c r="B209" s="758"/>
      <c r="C209" t="s">
        <v>350</v>
      </c>
      <c r="D209" s="509">
        <v>181775.8</v>
      </c>
      <c r="E209" s="79"/>
    </row>
    <row r="210" spans="1:5">
      <c r="A210" s="21">
        <v>2</v>
      </c>
      <c r="B210" s="758"/>
      <c r="C210" t="s">
        <v>929</v>
      </c>
      <c r="D210" s="509">
        <v>0</v>
      </c>
      <c r="E210" s="79"/>
    </row>
    <row r="211" spans="1:5">
      <c r="A211" s="21">
        <v>2</v>
      </c>
      <c r="B211" s="762"/>
      <c r="C211" t="s">
        <v>345</v>
      </c>
      <c r="D211" s="509">
        <v>0</v>
      </c>
      <c r="E211" s="79"/>
    </row>
    <row r="212" spans="1:5">
      <c r="A212" s="21">
        <v>9</v>
      </c>
      <c r="B212" s="767" t="s">
        <v>1719</v>
      </c>
      <c r="C212" t="s">
        <v>348</v>
      </c>
      <c r="D212" s="509">
        <v>0</v>
      </c>
      <c r="E212" s="79"/>
    </row>
    <row r="213" spans="1:5">
      <c r="A213" s="21">
        <v>9</v>
      </c>
      <c r="B213" s="758"/>
      <c r="C213" t="s">
        <v>349</v>
      </c>
      <c r="D213" s="509">
        <v>0</v>
      </c>
      <c r="E213" s="79"/>
    </row>
    <row r="214" spans="1:5">
      <c r="A214" s="21">
        <v>9</v>
      </c>
      <c r="B214" s="758"/>
      <c r="C214" t="s">
        <v>350</v>
      </c>
      <c r="D214" s="509">
        <v>15308.8</v>
      </c>
      <c r="E214" s="79"/>
    </row>
    <row r="215" spans="1:5">
      <c r="A215" s="21">
        <v>9</v>
      </c>
      <c r="B215" s="758"/>
      <c r="C215" t="s">
        <v>929</v>
      </c>
      <c r="D215" s="509">
        <v>0</v>
      </c>
      <c r="E215" s="79"/>
    </row>
    <row r="216" spans="1:5">
      <c r="A216" s="21">
        <v>9</v>
      </c>
      <c r="B216" s="758"/>
      <c r="C216" t="s">
        <v>345</v>
      </c>
      <c r="D216" s="509">
        <v>0</v>
      </c>
      <c r="E216" s="79"/>
    </row>
    <row r="217" spans="1:5">
      <c r="A217" s="21">
        <v>2</v>
      </c>
      <c r="B217" s="758" t="s">
        <v>1720</v>
      </c>
      <c r="C217" t="s">
        <v>348</v>
      </c>
      <c r="D217" s="509">
        <v>0</v>
      </c>
      <c r="E217" s="79"/>
    </row>
    <row r="218" spans="1:5">
      <c r="A218" s="21">
        <v>2</v>
      </c>
      <c r="B218" s="758"/>
      <c r="C218" t="s">
        <v>349</v>
      </c>
      <c r="D218" s="509">
        <v>0</v>
      </c>
      <c r="E218" s="79"/>
    </row>
    <row r="219" spans="1:5">
      <c r="A219" s="21">
        <v>2</v>
      </c>
      <c r="B219" s="758"/>
      <c r="C219" t="s">
        <v>350</v>
      </c>
      <c r="D219" s="509">
        <v>0</v>
      </c>
      <c r="E219" s="79"/>
    </row>
    <row r="220" spans="1:5">
      <c r="A220" s="21">
        <v>2</v>
      </c>
      <c r="B220" s="758"/>
      <c r="C220" t="s">
        <v>929</v>
      </c>
      <c r="D220" s="509">
        <v>0</v>
      </c>
      <c r="E220" s="79"/>
    </row>
    <row r="221" spans="1:5">
      <c r="A221" s="21">
        <v>2</v>
      </c>
      <c r="B221" s="758"/>
      <c r="C221" t="s">
        <v>345</v>
      </c>
      <c r="D221" s="509">
        <v>0</v>
      </c>
      <c r="E221" s="79"/>
    </row>
    <row r="222" spans="1:5">
      <c r="A222" s="21">
        <v>1</v>
      </c>
      <c r="B222" s="758" t="s">
        <v>1721</v>
      </c>
      <c r="C222" t="s">
        <v>348</v>
      </c>
      <c r="D222" s="509">
        <v>1693731.9</v>
      </c>
      <c r="E222" s="79"/>
    </row>
    <row r="223" spans="1:5">
      <c r="A223" s="21">
        <v>1</v>
      </c>
      <c r="B223" s="758"/>
      <c r="C223" t="s">
        <v>349</v>
      </c>
      <c r="D223" s="509">
        <v>0</v>
      </c>
      <c r="E223" s="79"/>
    </row>
    <row r="224" spans="1:5">
      <c r="A224" s="21">
        <v>1</v>
      </c>
      <c r="B224" s="758"/>
      <c r="C224" t="s">
        <v>350</v>
      </c>
      <c r="D224" s="509">
        <v>2716.7</v>
      </c>
      <c r="E224" s="79"/>
    </row>
    <row r="225" spans="1:5">
      <c r="A225" s="21">
        <v>1</v>
      </c>
      <c r="B225" s="758"/>
      <c r="C225" t="s">
        <v>929</v>
      </c>
      <c r="D225" s="509">
        <v>0</v>
      </c>
      <c r="E225" s="79"/>
    </row>
    <row r="226" spans="1:5">
      <c r="A226" s="21">
        <v>1</v>
      </c>
      <c r="B226" s="760"/>
      <c r="C226" t="s">
        <v>345</v>
      </c>
      <c r="D226" s="509">
        <v>17554.3</v>
      </c>
      <c r="E226" s="79"/>
    </row>
    <row r="227" spans="1:5" s="82" customFormat="1">
      <c r="A227" s="81">
        <v>2</v>
      </c>
      <c r="B227" s="761" t="s">
        <v>491</v>
      </c>
      <c r="C227" s="82" t="s">
        <v>348</v>
      </c>
      <c r="D227" s="509">
        <v>0</v>
      </c>
      <c r="E227" s="79"/>
    </row>
    <row r="228" spans="1:5" ht="18" customHeight="1">
      <c r="A228" s="21">
        <v>2</v>
      </c>
      <c r="B228" s="758"/>
      <c r="C228" t="s">
        <v>349</v>
      </c>
      <c r="D228" s="509">
        <v>0</v>
      </c>
      <c r="E228" s="79"/>
    </row>
    <row r="229" spans="1:5">
      <c r="A229" s="21">
        <v>2</v>
      </c>
      <c r="B229" s="758"/>
      <c r="C229" t="s">
        <v>350</v>
      </c>
      <c r="D229" s="509">
        <v>112209</v>
      </c>
      <c r="E229" s="79"/>
    </row>
    <row r="230" spans="1:5">
      <c r="A230" s="21">
        <v>2</v>
      </c>
      <c r="B230" s="758"/>
      <c r="C230" t="s">
        <v>929</v>
      </c>
      <c r="D230" s="509">
        <v>0</v>
      </c>
      <c r="E230" s="79"/>
    </row>
    <row r="231" spans="1:5">
      <c r="A231" s="21">
        <v>2</v>
      </c>
      <c r="B231" s="758"/>
      <c r="C231" t="s">
        <v>345</v>
      </c>
      <c r="D231" s="509">
        <v>0</v>
      </c>
      <c r="E231" s="79"/>
    </row>
    <row r="232" spans="1:5">
      <c r="A232" s="21">
        <v>1</v>
      </c>
      <c r="B232" s="761" t="s">
        <v>492</v>
      </c>
      <c r="C232" t="s">
        <v>348</v>
      </c>
      <c r="D232" s="509">
        <v>628341.19999999995</v>
      </c>
      <c r="E232" s="79"/>
    </row>
    <row r="233" spans="1:5">
      <c r="A233" s="21">
        <v>1</v>
      </c>
      <c r="B233" s="758"/>
      <c r="C233" t="s">
        <v>349</v>
      </c>
      <c r="D233" s="509">
        <v>0</v>
      </c>
      <c r="E233" s="79"/>
    </row>
    <row r="234" spans="1:5">
      <c r="A234" s="21">
        <v>1</v>
      </c>
      <c r="B234" s="758"/>
      <c r="C234" t="s">
        <v>350</v>
      </c>
      <c r="D234" s="509">
        <v>5628.6</v>
      </c>
      <c r="E234" s="79"/>
    </row>
    <row r="235" spans="1:5">
      <c r="A235" s="21">
        <v>1</v>
      </c>
      <c r="B235" s="758"/>
      <c r="C235" t="s">
        <v>929</v>
      </c>
      <c r="D235" s="509">
        <v>0</v>
      </c>
      <c r="E235" s="79"/>
    </row>
    <row r="236" spans="1:5">
      <c r="A236" s="21">
        <v>1</v>
      </c>
      <c r="B236" s="758"/>
      <c r="C236" t="s">
        <v>345</v>
      </c>
      <c r="D236" s="509">
        <v>0</v>
      </c>
      <c r="E236" s="79"/>
    </row>
    <row r="237" spans="1:5">
      <c r="A237" s="21">
        <v>1</v>
      </c>
      <c r="B237" s="761" t="s">
        <v>493</v>
      </c>
      <c r="C237" t="s">
        <v>348</v>
      </c>
      <c r="D237" s="509">
        <v>451167.6</v>
      </c>
      <c r="E237" s="79"/>
    </row>
    <row r="238" spans="1:5">
      <c r="A238" s="21">
        <v>1</v>
      </c>
      <c r="B238" s="758"/>
      <c r="C238" t="s">
        <v>349</v>
      </c>
      <c r="D238" s="509">
        <v>0</v>
      </c>
      <c r="E238" s="79"/>
    </row>
    <row r="239" spans="1:5">
      <c r="A239" s="21">
        <v>1</v>
      </c>
      <c r="B239" s="758"/>
      <c r="C239" t="s">
        <v>350</v>
      </c>
      <c r="D239" s="509">
        <v>88872.8</v>
      </c>
      <c r="E239" s="79"/>
    </row>
    <row r="240" spans="1:5">
      <c r="A240" s="21">
        <v>1</v>
      </c>
      <c r="B240" s="758"/>
      <c r="C240" t="s">
        <v>929</v>
      </c>
      <c r="D240" s="509">
        <v>0</v>
      </c>
      <c r="E240" s="79"/>
    </row>
    <row r="241" spans="1:5">
      <c r="A241" s="21">
        <v>1</v>
      </c>
      <c r="B241" s="758"/>
      <c r="C241" t="s">
        <v>345</v>
      </c>
      <c r="D241" s="509">
        <v>0</v>
      </c>
      <c r="E241" s="79"/>
    </row>
    <row r="242" spans="1:5">
      <c r="A242" s="21">
        <v>4</v>
      </c>
      <c r="B242" s="761" t="s">
        <v>494</v>
      </c>
      <c r="C242" t="s">
        <v>348</v>
      </c>
      <c r="D242" s="509">
        <v>372897.6</v>
      </c>
      <c r="E242" s="79"/>
    </row>
    <row r="243" spans="1:5">
      <c r="A243" s="21">
        <v>4</v>
      </c>
      <c r="B243" s="758"/>
      <c r="C243" t="s">
        <v>349</v>
      </c>
      <c r="D243" s="509">
        <v>0</v>
      </c>
      <c r="E243" s="79"/>
    </row>
    <row r="244" spans="1:5">
      <c r="A244" s="21">
        <v>4</v>
      </c>
      <c r="B244" s="758"/>
      <c r="C244" t="s">
        <v>350</v>
      </c>
      <c r="D244" s="509">
        <v>0</v>
      </c>
      <c r="E244" s="79"/>
    </row>
    <row r="245" spans="1:5">
      <c r="A245" s="21">
        <v>4</v>
      </c>
      <c r="B245" s="758"/>
      <c r="C245" t="s">
        <v>929</v>
      </c>
      <c r="D245" s="509">
        <v>0</v>
      </c>
      <c r="E245" s="79"/>
    </row>
    <row r="246" spans="1:5">
      <c r="A246" s="21">
        <v>4</v>
      </c>
      <c r="B246" s="762"/>
      <c r="C246" t="s">
        <v>345</v>
      </c>
      <c r="D246" s="509">
        <v>0</v>
      </c>
      <c r="E246" s="79"/>
    </row>
    <row r="247" spans="1:5">
      <c r="A247" s="21">
        <v>1</v>
      </c>
      <c r="B247" s="761" t="s">
        <v>495</v>
      </c>
      <c r="C247" t="s">
        <v>348</v>
      </c>
      <c r="D247" s="509">
        <v>322565.8</v>
      </c>
      <c r="E247" s="79"/>
    </row>
    <row r="248" spans="1:5">
      <c r="A248" s="21">
        <v>1</v>
      </c>
      <c r="B248" s="758"/>
      <c r="C248" t="s">
        <v>349</v>
      </c>
      <c r="D248" s="509">
        <v>0</v>
      </c>
      <c r="E248" s="79"/>
    </row>
    <row r="249" spans="1:5">
      <c r="A249" s="21">
        <v>1</v>
      </c>
      <c r="B249" s="758"/>
      <c r="C249" t="s">
        <v>350</v>
      </c>
      <c r="D249" s="509">
        <v>15703.4</v>
      </c>
      <c r="E249" s="79"/>
    </row>
    <row r="250" spans="1:5">
      <c r="A250" s="21">
        <v>1</v>
      </c>
      <c r="B250" s="758"/>
      <c r="C250" t="s">
        <v>929</v>
      </c>
      <c r="D250" s="509">
        <v>0</v>
      </c>
      <c r="E250" s="79"/>
    </row>
    <row r="251" spans="1:5">
      <c r="A251" s="21">
        <v>1</v>
      </c>
      <c r="B251" s="758"/>
      <c r="C251" t="s">
        <v>345</v>
      </c>
      <c r="D251" s="509">
        <v>0</v>
      </c>
      <c r="E251" s="79"/>
    </row>
    <row r="252" spans="1:5">
      <c r="A252" s="21">
        <v>1</v>
      </c>
      <c r="B252" s="761" t="s">
        <v>496</v>
      </c>
      <c r="C252" t="s">
        <v>348</v>
      </c>
      <c r="D252" s="509">
        <v>1322544.6000000001</v>
      </c>
      <c r="E252" s="79"/>
    </row>
    <row r="253" spans="1:5">
      <c r="A253" s="21">
        <v>1</v>
      </c>
      <c r="B253" s="758"/>
      <c r="C253" t="s">
        <v>349</v>
      </c>
      <c r="D253" s="509">
        <v>0</v>
      </c>
      <c r="E253" s="79"/>
    </row>
    <row r="254" spans="1:5">
      <c r="A254" s="21">
        <v>1</v>
      </c>
      <c r="B254" s="758"/>
      <c r="C254" t="s">
        <v>350</v>
      </c>
      <c r="D254" s="509">
        <v>0</v>
      </c>
      <c r="E254" s="79"/>
    </row>
    <row r="255" spans="1:5">
      <c r="A255" s="21">
        <v>1</v>
      </c>
      <c r="B255" s="758"/>
      <c r="C255" t="s">
        <v>929</v>
      </c>
      <c r="D255" s="509">
        <v>0</v>
      </c>
      <c r="E255" s="79"/>
    </row>
    <row r="256" spans="1:5">
      <c r="A256" s="21">
        <v>1</v>
      </c>
      <c r="B256" s="758"/>
      <c r="C256" t="s">
        <v>345</v>
      </c>
      <c r="D256" s="509">
        <v>0</v>
      </c>
      <c r="E256" s="79"/>
    </row>
    <row r="257" spans="1:5">
      <c r="A257" s="21">
        <v>4</v>
      </c>
      <c r="B257" s="761" t="s">
        <v>497</v>
      </c>
      <c r="C257" t="s">
        <v>348</v>
      </c>
      <c r="D257" s="509">
        <v>619646.4</v>
      </c>
      <c r="E257" s="79"/>
    </row>
    <row r="258" spans="1:5">
      <c r="A258" s="21">
        <v>4</v>
      </c>
      <c r="B258" s="758"/>
      <c r="C258" t="s">
        <v>349</v>
      </c>
      <c r="D258" s="509">
        <v>0</v>
      </c>
      <c r="E258" s="79"/>
    </row>
    <row r="259" spans="1:5">
      <c r="A259" s="21">
        <v>4</v>
      </c>
      <c r="B259" s="758"/>
      <c r="C259" t="s">
        <v>350</v>
      </c>
      <c r="D259" s="509">
        <v>0</v>
      </c>
      <c r="E259" s="79"/>
    </row>
    <row r="260" spans="1:5">
      <c r="A260" s="21">
        <v>4</v>
      </c>
      <c r="B260" s="758"/>
      <c r="C260" t="s">
        <v>929</v>
      </c>
      <c r="D260" s="509">
        <v>0</v>
      </c>
      <c r="E260" s="79"/>
    </row>
    <row r="261" spans="1:5">
      <c r="A261" s="21">
        <v>4</v>
      </c>
      <c r="B261" s="762"/>
      <c r="C261" t="s">
        <v>345</v>
      </c>
      <c r="D261" s="509">
        <v>216.8</v>
      </c>
      <c r="E261" s="79"/>
    </row>
    <row r="262" spans="1:5">
      <c r="A262" s="21">
        <v>1</v>
      </c>
      <c r="B262" s="761" t="s">
        <v>498</v>
      </c>
      <c r="C262" t="s">
        <v>348</v>
      </c>
      <c r="D262" s="509">
        <v>2307129.7999999998</v>
      </c>
      <c r="E262" s="79"/>
    </row>
    <row r="263" spans="1:5">
      <c r="A263" s="21">
        <v>1</v>
      </c>
      <c r="B263" s="758"/>
      <c r="C263" t="s">
        <v>349</v>
      </c>
      <c r="D263" s="509">
        <v>15790.6</v>
      </c>
      <c r="E263" s="79"/>
    </row>
    <row r="264" spans="1:5">
      <c r="A264" s="21">
        <v>1</v>
      </c>
      <c r="B264" s="758"/>
      <c r="C264" t="s">
        <v>350</v>
      </c>
      <c r="D264" s="509">
        <v>0</v>
      </c>
      <c r="E264" s="79"/>
    </row>
    <row r="265" spans="1:5">
      <c r="A265" s="21">
        <v>1</v>
      </c>
      <c r="B265" s="758"/>
      <c r="C265" t="s">
        <v>929</v>
      </c>
      <c r="D265" s="509">
        <v>0</v>
      </c>
      <c r="E265" s="79"/>
    </row>
    <row r="266" spans="1:5">
      <c r="A266" s="21">
        <v>1</v>
      </c>
      <c r="B266" s="758"/>
      <c r="C266" t="s">
        <v>345</v>
      </c>
      <c r="D266" s="509">
        <v>38972.800000000003</v>
      </c>
      <c r="E266" s="79"/>
    </row>
    <row r="267" spans="1:5">
      <c r="A267" s="21">
        <v>1</v>
      </c>
      <c r="B267" s="761" t="s">
        <v>499</v>
      </c>
      <c r="C267" t="s">
        <v>348</v>
      </c>
      <c r="D267" s="509">
        <v>1250969.2</v>
      </c>
      <c r="E267" s="79"/>
    </row>
    <row r="268" spans="1:5">
      <c r="A268" s="21">
        <v>1</v>
      </c>
      <c r="B268" s="758"/>
      <c r="C268" t="s">
        <v>349</v>
      </c>
      <c r="D268" s="509">
        <v>154822.29999999999</v>
      </c>
      <c r="E268" s="79"/>
    </row>
    <row r="269" spans="1:5">
      <c r="A269" s="21">
        <v>1</v>
      </c>
      <c r="B269" s="758"/>
      <c r="C269" t="s">
        <v>350</v>
      </c>
      <c r="D269" s="509">
        <v>30657.200000000001</v>
      </c>
      <c r="E269" s="79"/>
    </row>
    <row r="270" spans="1:5">
      <c r="A270" s="21">
        <v>1</v>
      </c>
      <c r="B270" s="758"/>
      <c r="C270" t="s">
        <v>929</v>
      </c>
      <c r="D270" s="509">
        <v>0</v>
      </c>
      <c r="E270" s="79"/>
    </row>
    <row r="271" spans="1:5">
      <c r="A271" s="21">
        <v>1</v>
      </c>
      <c r="B271" s="758"/>
      <c r="C271" t="s">
        <v>345</v>
      </c>
      <c r="D271" s="509">
        <v>0</v>
      </c>
      <c r="E271" s="79"/>
    </row>
    <row r="272" spans="1:5">
      <c r="A272" s="21">
        <v>3</v>
      </c>
      <c r="B272" s="761" t="s">
        <v>500</v>
      </c>
      <c r="C272" t="s">
        <v>348</v>
      </c>
      <c r="D272" s="509">
        <v>126361.1</v>
      </c>
      <c r="E272" s="79"/>
    </row>
    <row r="273" spans="1:5">
      <c r="A273" s="21">
        <v>3</v>
      </c>
      <c r="B273" s="758"/>
      <c r="C273" t="s">
        <v>349</v>
      </c>
      <c r="D273" s="509">
        <v>0</v>
      </c>
      <c r="E273" s="79"/>
    </row>
    <row r="274" spans="1:5">
      <c r="A274" s="21">
        <v>3</v>
      </c>
      <c r="B274" s="758"/>
      <c r="C274" t="s">
        <v>350</v>
      </c>
      <c r="D274" s="509">
        <v>0</v>
      </c>
      <c r="E274" s="79"/>
    </row>
    <row r="275" spans="1:5">
      <c r="A275" s="21">
        <v>3</v>
      </c>
      <c r="B275" s="758"/>
      <c r="C275" t="s">
        <v>929</v>
      </c>
      <c r="D275" s="509">
        <v>0</v>
      </c>
      <c r="E275" s="79"/>
    </row>
    <row r="276" spans="1:5">
      <c r="A276" s="21">
        <v>3</v>
      </c>
      <c r="B276" s="762"/>
      <c r="C276" t="s">
        <v>345</v>
      </c>
      <c r="D276" s="509">
        <v>0</v>
      </c>
      <c r="E276" s="79"/>
    </row>
    <row r="277" spans="1:5">
      <c r="A277" s="21">
        <v>4</v>
      </c>
      <c r="B277" s="761" t="s">
        <v>501</v>
      </c>
      <c r="C277" t="s">
        <v>348</v>
      </c>
      <c r="D277" s="509">
        <v>507579.2</v>
      </c>
      <c r="E277" s="79"/>
    </row>
    <row r="278" spans="1:5">
      <c r="A278" s="21">
        <v>4</v>
      </c>
      <c r="B278" s="758"/>
      <c r="C278" t="s">
        <v>349</v>
      </c>
      <c r="D278" s="509">
        <v>300742.40000000002</v>
      </c>
      <c r="E278" s="79"/>
    </row>
    <row r="279" spans="1:5">
      <c r="A279" s="21">
        <v>4</v>
      </c>
      <c r="B279" s="758"/>
      <c r="C279" t="s">
        <v>350</v>
      </c>
      <c r="D279" s="509">
        <v>0</v>
      </c>
      <c r="E279" s="79"/>
    </row>
    <row r="280" spans="1:5">
      <c r="A280" s="21">
        <v>4</v>
      </c>
      <c r="B280" s="758"/>
      <c r="C280" t="s">
        <v>929</v>
      </c>
      <c r="D280" s="509">
        <v>0</v>
      </c>
      <c r="E280" s="79"/>
    </row>
    <row r="281" spans="1:5">
      <c r="A281" s="21">
        <v>4</v>
      </c>
      <c r="B281" s="762"/>
      <c r="C281" t="s">
        <v>345</v>
      </c>
      <c r="D281" s="509">
        <v>0</v>
      </c>
      <c r="E281" s="79"/>
    </row>
    <row r="282" spans="1:5">
      <c r="A282" s="21">
        <v>11</v>
      </c>
      <c r="B282" s="761" t="s">
        <v>502</v>
      </c>
      <c r="C282" t="s">
        <v>348</v>
      </c>
      <c r="D282" s="509">
        <v>773493.9</v>
      </c>
      <c r="E282" s="79"/>
    </row>
    <row r="283" spans="1:5">
      <c r="A283" s="21">
        <v>11</v>
      </c>
      <c r="B283" s="758"/>
      <c r="C283" t="s">
        <v>349</v>
      </c>
      <c r="D283" s="509">
        <v>437960.1</v>
      </c>
      <c r="E283" s="79"/>
    </row>
    <row r="284" spans="1:5">
      <c r="A284" s="21">
        <v>11</v>
      </c>
      <c r="B284" s="758"/>
      <c r="C284" t="s">
        <v>350</v>
      </c>
      <c r="D284" s="509">
        <v>2649.5</v>
      </c>
      <c r="E284" s="79"/>
    </row>
    <row r="285" spans="1:5">
      <c r="A285" s="21">
        <v>11</v>
      </c>
      <c r="B285" s="758"/>
      <c r="C285" t="s">
        <v>929</v>
      </c>
      <c r="D285" s="509">
        <v>0</v>
      </c>
      <c r="E285" s="79"/>
    </row>
    <row r="286" spans="1:5">
      <c r="A286" s="21">
        <v>11</v>
      </c>
      <c r="B286" s="758"/>
      <c r="C286" t="s">
        <v>345</v>
      </c>
      <c r="D286" s="509">
        <v>0</v>
      </c>
      <c r="E286" s="79"/>
    </row>
    <row r="287" spans="1:5">
      <c r="A287" s="21">
        <v>3</v>
      </c>
      <c r="B287" s="761" t="s">
        <v>503</v>
      </c>
      <c r="C287" t="s">
        <v>348</v>
      </c>
      <c r="D287" s="509">
        <v>130115.5</v>
      </c>
      <c r="E287" s="79"/>
    </row>
    <row r="288" spans="1:5">
      <c r="A288" s="21">
        <v>3</v>
      </c>
      <c r="B288" s="758"/>
      <c r="C288" t="s">
        <v>349</v>
      </c>
      <c r="D288" s="509">
        <v>0</v>
      </c>
      <c r="E288" s="79"/>
    </row>
    <row r="289" spans="1:5">
      <c r="A289" s="21">
        <v>3</v>
      </c>
      <c r="B289" s="758"/>
      <c r="C289" t="s">
        <v>350</v>
      </c>
      <c r="D289" s="509">
        <v>0</v>
      </c>
      <c r="E289" s="79"/>
    </row>
    <row r="290" spans="1:5">
      <c r="A290" s="21">
        <v>3</v>
      </c>
      <c r="B290" s="758"/>
      <c r="C290" t="s">
        <v>929</v>
      </c>
      <c r="D290" s="509">
        <v>0</v>
      </c>
      <c r="E290" s="79"/>
    </row>
    <row r="291" spans="1:5">
      <c r="A291" s="21">
        <v>3</v>
      </c>
      <c r="B291" s="762"/>
      <c r="C291" t="s">
        <v>345</v>
      </c>
      <c r="D291" s="509">
        <v>0</v>
      </c>
      <c r="E291" s="79"/>
    </row>
    <row r="292" spans="1:5">
      <c r="A292" s="21">
        <v>2</v>
      </c>
      <c r="B292" s="761" t="s">
        <v>504</v>
      </c>
      <c r="C292" t="s">
        <v>348</v>
      </c>
      <c r="D292" s="509">
        <v>353840.8</v>
      </c>
      <c r="E292" s="79"/>
    </row>
    <row r="293" spans="1:5">
      <c r="A293" s="21">
        <v>2</v>
      </c>
      <c r="B293" s="758"/>
      <c r="C293" t="s">
        <v>349</v>
      </c>
      <c r="D293" s="509">
        <v>0</v>
      </c>
      <c r="E293" s="79"/>
    </row>
    <row r="294" spans="1:5">
      <c r="A294" s="21">
        <v>2</v>
      </c>
      <c r="B294" s="758"/>
      <c r="C294" t="s">
        <v>350</v>
      </c>
      <c r="D294" s="509">
        <v>170335</v>
      </c>
      <c r="E294" s="79"/>
    </row>
    <row r="295" spans="1:5">
      <c r="A295" s="21">
        <v>2</v>
      </c>
      <c r="B295" s="758"/>
      <c r="C295" t="s">
        <v>929</v>
      </c>
      <c r="D295" s="509">
        <v>0</v>
      </c>
      <c r="E295" s="79"/>
    </row>
    <row r="296" spans="1:5">
      <c r="A296" s="21">
        <v>2</v>
      </c>
      <c r="B296" s="758"/>
      <c r="C296" t="s">
        <v>345</v>
      </c>
      <c r="D296" s="509">
        <v>0</v>
      </c>
      <c r="E296" s="79"/>
    </row>
    <row r="297" spans="1:5">
      <c r="A297" s="21">
        <v>1</v>
      </c>
      <c r="B297" s="761" t="s">
        <v>505</v>
      </c>
      <c r="C297" t="s">
        <v>348</v>
      </c>
      <c r="D297" s="509">
        <v>321378.40000000002</v>
      </c>
      <c r="E297" s="79"/>
    </row>
    <row r="298" spans="1:5">
      <c r="A298" s="21">
        <v>1</v>
      </c>
      <c r="B298" s="758"/>
      <c r="C298" t="s">
        <v>349</v>
      </c>
      <c r="D298" s="509">
        <v>0</v>
      </c>
      <c r="E298" s="79"/>
    </row>
    <row r="299" spans="1:5">
      <c r="A299" s="21">
        <v>1</v>
      </c>
      <c r="B299" s="758"/>
      <c r="C299" t="s">
        <v>350</v>
      </c>
      <c r="D299" s="509">
        <v>0</v>
      </c>
      <c r="E299" s="79"/>
    </row>
    <row r="300" spans="1:5">
      <c r="A300" s="21">
        <v>1</v>
      </c>
      <c r="B300" s="758"/>
      <c r="C300" t="s">
        <v>929</v>
      </c>
      <c r="D300" s="509">
        <v>0</v>
      </c>
      <c r="E300" s="79"/>
    </row>
    <row r="301" spans="1:5">
      <c r="A301" s="21">
        <v>1</v>
      </c>
      <c r="B301" s="758"/>
      <c r="C301" t="s">
        <v>345</v>
      </c>
      <c r="D301" s="509">
        <v>0</v>
      </c>
      <c r="E301" s="79"/>
    </row>
    <row r="302" spans="1:5">
      <c r="A302" s="21">
        <v>1</v>
      </c>
      <c r="B302" s="761" t="s">
        <v>506</v>
      </c>
      <c r="C302" t="s">
        <v>348</v>
      </c>
      <c r="D302" s="509">
        <v>67172.399999999994</v>
      </c>
      <c r="E302" s="79"/>
    </row>
    <row r="303" spans="1:5">
      <c r="A303" s="21">
        <v>1</v>
      </c>
      <c r="B303" s="758"/>
      <c r="C303" t="s">
        <v>349</v>
      </c>
      <c r="D303" s="509">
        <v>0</v>
      </c>
      <c r="E303" s="79"/>
    </row>
    <row r="304" spans="1:5">
      <c r="A304" s="21">
        <v>1</v>
      </c>
      <c r="B304" s="758"/>
      <c r="C304" t="s">
        <v>350</v>
      </c>
      <c r="D304" s="509">
        <v>0</v>
      </c>
      <c r="E304" s="79"/>
    </row>
    <row r="305" spans="1:5">
      <c r="A305" s="21">
        <v>1</v>
      </c>
      <c r="B305" s="758"/>
      <c r="C305" t="s">
        <v>929</v>
      </c>
      <c r="D305" s="509">
        <v>0</v>
      </c>
      <c r="E305" s="79"/>
    </row>
    <row r="306" spans="1:5">
      <c r="A306" s="21">
        <v>1</v>
      </c>
      <c r="B306" s="762"/>
      <c r="C306" t="s">
        <v>345</v>
      </c>
      <c r="D306" s="509">
        <v>0</v>
      </c>
      <c r="E306" s="79"/>
    </row>
    <row r="307" spans="1:5">
      <c r="A307" s="21">
        <v>1</v>
      </c>
      <c r="B307" s="761" t="s">
        <v>507</v>
      </c>
      <c r="C307" t="s">
        <v>348</v>
      </c>
      <c r="D307" s="509">
        <v>839226.7</v>
      </c>
      <c r="E307" s="79"/>
    </row>
    <row r="308" spans="1:5">
      <c r="A308" s="21">
        <v>1</v>
      </c>
      <c r="B308" s="758"/>
      <c r="C308" t="s">
        <v>349</v>
      </c>
      <c r="D308" s="509">
        <v>404</v>
      </c>
      <c r="E308" s="79"/>
    </row>
    <row r="309" spans="1:5">
      <c r="A309" s="21">
        <v>1</v>
      </c>
      <c r="B309" s="758"/>
      <c r="C309" t="s">
        <v>350</v>
      </c>
      <c r="D309" s="509">
        <v>0</v>
      </c>
      <c r="E309" s="79"/>
    </row>
    <row r="310" spans="1:5">
      <c r="A310" s="21">
        <v>1</v>
      </c>
      <c r="B310" s="758"/>
      <c r="C310" t="s">
        <v>929</v>
      </c>
      <c r="D310" s="509">
        <v>0</v>
      </c>
      <c r="E310" s="79"/>
    </row>
    <row r="311" spans="1:5">
      <c r="A311" s="21">
        <v>1</v>
      </c>
      <c r="B311" s="758"/>
      <c r="C311" t="s">
        <v>345</v>
      </c>
      <c r="D311" s="509">
        <v>356.8</v>
      </c>
      <c r="E311" s="79"/>
    </row>
    <row r="312" spans="1:5">
      <c r="A312" s="21">
        <v>1</v>
      </c>
      <c r="B312" s="761" t="s">
        <v>508</v>
      </c>
      <c r="C312" t="s">
        <v>348</v>
      </c>
      <c r="D312" s="509">
        <v>411062.5</v>
      </c>
      <c r="E312" s="79"/>
    </row>
    <row r="313" spans="1:5">
      <c r="A313" s="21">
        <v>1</v>
      </c>
      <c r="B313" s="758"/>
      <c r="C313" t="s">
        <v>349</v>
      </c>
      <c r="D313" s="509">
        <v>0</v>
      </c>
      <c r="E313" s="79"/>
    </row>
    <row r="314" spans="1:5">
      <c r="A314" s="21">
        <v>1</v>
      </c>
      <c r="B314" s="758"/>
      <c r="C314" t="s">
        <v>350</v>
      </c>
      <c r="D314" s="509">
        <v>0</v>
      </c>
      <c r="E314" s="79"/>
    </row>
    <row r="315" spans="1:5">
      <c r="A315" s="21">
        <v>1</v>
      </c>
      <c r="B315" s="758"/>
      <c r="C315" t="s">
        <v>929</v>
      </c>
      <c r="D315" s="509">
        <v>0</v>
      </c>
      <c r="E315" s="79"/>
    </row>
    <row r="316" spans="1:5">
      <c r="A316" s="21">
        <v>1</v>
      </c>
      <c r="B316" s="758"/>
      <c r="C316" t="s">
        <v>345</v>
      </c>
      <c r="D316" s="509">
        <v>0</v>
      </c>
      <c r="E316" s="79"/>
    </row>
    <row r="317" spans="1:5">
      <c r="A317" s="21">
        <v>2</v>
      </c>
      <c r="B317" s="761" t="s">
        <v>509</v>
      </c>
      <c r="C317" t="s">
        <v>348</v>
      </c>
      <c r="D317" s="509">
        <v>0</v>
      </c>
      <c r="E317" s="79"/>
    </row>
    <row r="318" spans="1:5">
      <c r="A318" s="21">
        <v>2</v>
      </c>
      <c r="B318" s="758"/>
      <c r="C318" t="s">
        <v>349</v>
      </c>
      <c r="D318" s="509">
        <v>0</v>
      </c>
      <c r="E318" s="79"/>
    </row>
    <row r="319" spans="1:5">
      <c r="A319" s="21">
        <v>2</v>
      </c>
      <c r="B319" s="758"/>
      <c r="C319" t="s">
        <v>350</v>
      </c>
      <c r="D319" s="509">
        <v>243535.3</v>
      </c>
      <c r="E319" s="79"/>
    </row>
    <row r="320" spans="1:5">
      <c r="A320" s="21">
        <v>2</v>
      </c>
      <c r="B320" s="758"/>
      <c r="C320" t="s">
        <v>929</v>
      </c>
      <c r="D320" s="509">
        <v>0</v>
      </c>
      <c r="E320" s="79"/>
    </row>
    <row r="321" spans="1:5">
      <c r="A321" s="21">
        <v>2</v>
      </c>
      <c r="B321" s="762"/>
      <c r="C321" t="s">
        <v>345</v>
      </c>
      <c r="D321" s="509">
        <v>0</v>
      </c>
      <c r="E321" s="79"/>
    </row>
    <row r="322" spans="1:5">
      <c r="A322" s="21">
        <v>2</v>
      </c>
      <c r="B322" s="761" t="s">
        <v>1128</v>
      </c>
      <c r="C322" t="s">
        <v>348</v>
      </c>
      <c r="D322" s="509">
        <v>0</v>
      </c>
      <c r="E322" s="79"/>
    </row>
    <row r="323" spans="1:5">
      <c r="A323" s="21">
        <v>2</v>
      </c>
      <c r="B323" s="758"/>
      <c r="C323" t="s">
        <v>349</v>
      </c>
      <c r="D323" s="509">
        <v>0</v>
      </c>
      <c r="E323" s="79"/>
    </row>
    <row r="324" spans="1:5">
      <c r="A324" s="21">
        <v>2</v>
      </c>
      <c r="B324" s="758"/>
      <c r="C324" t="s">
        <v>350</v>
      </c>
      <c r="D324" s="509">
        <v>158550.9</v>
      </c>
      <c r="E324" s="79"/>
    </row>
    <row r="325" spans="1:5">
      <c r="A325" s="21">
        <v>2</v>
      </c>
      <c r="B325" s="758"/>
      <c r="C325" t="s">
        <v>929</v>
      </c>
      <c r="D325" s="509">
        <v>0</v>
      </c>
      <c r="E325" s="79"/>
    </row>
    <row r="326" spans="1:5">
      <c r="A326" s="21">
        <v>2</v>
      </c>
      <c r="B326" s="758"/>
      <c r="C326" t="s">
        <v>345</v>
      </c>
      <c r="D326" s="509">
        <v>0</v>
      </c>
      <c r="E326" s="79"/>
    </row>
    <row r="327" spans="1:5">
      <c r="A327" s="21">
        <v>2</v>
      </c>
      <c r="B327" s="761" t="s">
        <v>973</v>
      </c>
      <c r="C327" t="s">
        <v>348</v>
      </c>
      <c r="D327" s="509">
        <v>183450.4</v>
      </c>
      <c r="E327" s="79"/>
    </row>
    <row r="328" spans="1:5">
      <c r="A328" s="21">
        <v>2</v>
      </c>
      <c r="B328" s="758"/>
      <c r="C328" t="s">
        <v>349</v>
      </c>
      <c r="D328" s="509">
        <v>0</v>
      </c>
      <c r="E328" s="79"/>
    </row>
    <row r="329" spans="1:5">
      <c r="A329" s="21">
        <v>2</v>
      </c>
      <c r="B329" s="758"/>
      <c r="C329" t="s">
        <v>350</v>
      </c>
      <c r="D329" s="509">
        <v>0</v>
      </c>
      <c r="E329" s="79"/>
    </row>
    <row r="330" spans="1:5">
      <c r="A330" s="21">
        <v>2</v>
      </c>
      <c r="B330" s="758"/>
      <c r="C330" t="s">
        <v>929</v>
      </c>
      <c r="D330" s="509">
        <v>0</v>
      </c>
      <c r="E330" s="79"/>
    </row>
    <row r="331" spans="1:5">
      <c r="A331" s="21">
        <v>2</v>
      </c>
      <c r="B331" s="762"/>
      <c r="C331" t="s">
        <v>345</v>
      </c>
      <c r="D331" s="509">
        <v>0</v>
      </c>
      <c r="E331" s="79"/>
    </row>
    <row r="332" spans="1:5">
      <c r="A332" s="21">
        <v>2</v>
      </c>
      <c r="B332" s="761" t="s">
        <v>974</v>
      </c>
      <c r="C332" t="s">
        <v>348</v>
      </c>
      <c r="D332" s="509">
        <v>0</v>
      </c>
      <c r="E332" s="79"/>
    </row>
    <row r="333" spans="1:5">
      <c r="A333" s="21">
        <v>2</v>
      </c>
      <c r="B333" s="758"/>
      <c r="C333" t="s">
        <v>349</v>
      </c>
      <c r="D333" s="509">
        <v>0</v>
      </c>
      <c r="E333" s="79"/>
    </row>
    <row r="334" spans="1:5">
      <c r="A334" s="21">
        <v>2</v>
      </c>
      <c r="B334" s="758"/>
      <c r="C334" t="s">
        <v>350</v>
      </c>
      <c r="D334" s="509">
        <v>300231.5</v>
      </c>
      <c r="E334" s="79"/>
    </row>
    <row r="335" spans="1:5">
      <c r="A335" s="21">
        <v>2</v>
      </c>
      <c r="B335" s="758"/>
      <c r="C335" t="s">
        <v>929</v>
      </c>
      <c r="D335" s="509">
        <v>0</v>
      </c>
      <c r="E335" s="79"/>
    </row>
    <row r="336" spans="1:5">
      <c r="A336" s="21">
        <v>2</v>
      </c>
      <c r="B336" s="762"/>
      <c r="C336" t="s">
        <v>345</v>
      </c>
      <c r="D336" s="509">
        <v>0</v>
      </c>
      <c r="E336" s="79"/>
    </row>
    <row r="337" spans="1:5">
      <c r="A337" s="21">
        <v>2</v>
      </c>
      <c r="B337" s="761" t="s">
        <v>975</v>
      </c>
      <c r="C337" t="s">
        <v>348</v>
      </c>
      <c r="D337" s="509">
        <v>0</v>
      </c>
      <c r="E337" s="79"/>
    </row>
    <row r="338" spans="1:5">
      <c r="A338" s="21">
        <v>2</v>
      </c>
      <c r="B338" s="758"/>
      <c r="C338" t="s">
        <v>349</v>
      </c>
      <c r="D338" s="509">
        <v>0</v>
      </c>
      <c r="E338" s="79"/>
    </row>
    <row r="339" spans="1:5">
      <c r="A339" s="21">
        <v>2</v>
      </c>
      <c r="B339" s="758"/>
      <c r="C339" t="s">
        <v>350</v>
      </c>
      <c r="D339" s="509">
        <v>22566.6</v>
      </c>
      <c r="E339" s="79"/>
    </row>
    <row r="340" spans="1:5">
      <c r="A340" s="21">
        <v>2</v>
      </c>
      <c r="B340" s="758"/>
      <c r="C340" t="s">
        <v>929</v>
      </c>
      <c r="D340" s="509">
        <v>0</v>
      </c>
      <c r="E340" s="79"/>
    </row>
    <row r="341" spans="1:5">
      <c r="A341" s="21">
        <v>2</v>
      </c>
      <c r="B341" s="762"/>
      <c r="C341" t="s">
        <v>345</v>
      </c>
      <c r="D341" s="509">
        <v>0</v>
      </c>
      <c r="E341" s="79"/>
    </row>
    <row r="342" spans="1:5">
      <c r="A342" s="21">
        <v>2</v>
      </c>
      <c r="B342" s="761" t="s">
        <v>1129</v>
      </c>
      <c r="C342" t="s">
        <v>348</v>
      </c>
      <c r="D342" s="509">
        <v>0</v>
      </c>
      <c r="E342" s="79"/>
    </row>
    <row r="343" spans="1:5">
      <c r="A343" s="21">
        <v>2</v>
      </c>
      <c r="B343" s="758"/>
      <c r="C343" t="s">
        <v>349</v>
      </c>
      <c r="D343" s="509">
        <v>0</v>
      </c>
      <c r="E343" s="79"/>
    </row>
    <row r="344" spans="1:5">
      <c r="A344" s="21">
        <v>2</v>
      </c>
      <c r="B344" s="758"/>
      <c r="C344" t="s">
        <v>350</v>
      </c>
      <c r="D344" s="509">
        <v>148283.29999999999</v>
      </c>
      <c r="E344" s="79"/>
    </row>
    <row r="345" spans="1:5">
      <c r="A345" s="21">
        <v>2</v>
      </c>
      <c r="B345" s="758"/>
      <c r="C345" t="s">
        <v>929</v>
      </c>
      <c r="D345" s="509">
        <v>0</v>
      </c>
      <c r="E345" s="79"/>
    </row>
    <row r="346" spans="1:5">
      <c r="A346" s="21">
        <v>2</v>
      </c>
      <c r="B346" s="762"/>
      <c r="C346" t="s">
        <v>345</v>
      </c>
      <c r="D346" s="509">
        <v>0</v>
      </c>
      <c r="E346" s="79"/>
    </row>
    <row r="347" spans="1:5">
      <c r="A347" s="21">
        <v>2</v>
      </c>
      <c r="B347" s="761" t="s">
        <v>1130</v>
      </c>
      <c r="C347" t="s">
        <v>348</v>
      </c>
      <c r="D347" s="509">
        <v>0</v>
      </c>
      <c r="E347" s="79"/>
    </row>
    <row r="348" spans="1:5">
      <c r="A348" s="21">
        <v>2</v>
      </c>
      <c r="B348" s="758"/>
      <c r="C348" t="s">
        <v>349</v>
      </c>
      <c r="D348" s="509">
        <v>0</v>
      </c>
      <c r="E348" s="79"/>
    </row>
    <row r="349" spans="1:5">
      <c r="A349" s="21">
        <v>2</v>
      </c>
      <c r="B349" s="758"/>
      <c r="C349" t="s">
        <v>350</v>
      </c>
      <c r="D349" s="509">
        <v>34882.9</v>
      </c>
      <c r="E349" s="79"/>
    </row>
    <row r="350" spans="1:5">
      <c r="A350" s="21">
        <v>2</v>
      </c>
      <c r="B350" s="758"/>
      <c r="C350" t="s">
        <v>929</v>
      </c>
      <c r="D350" s="509">
        <v>0</v>
      </c>
      <c r="E350" s="79"/>
    </row>
    <row r="351" spans="1:5">
      <c r="A351" s="21">
        <v>2</v>
      </c>
      <c r="B351" s="762"/>
      <c r="C351" t="s">
        <v>345</v>
      </c>
      <c r="D351" s="509">
        <v>0</v>
      </c>
      <c r="E351" s="79"/>
    </row>
    <row r="352" spans="1:5">
      <c r="A352" s="21">
        <v>2</v>
      </c>
      <c r="B352" s="761" t="s">
        <v>1722</v>
      </c>
      <c r="C352" t="s">
        <v>348</v>
      </c>
      <c r="D352" s="509">
        <v>0</v>
      </c>
      <c r="E352" s="79"/>
    </row>
    <row r="353" spans="1:5">
      <c r="A353" s="21">
        <v>2</v>
      </c>
      <c r="B353" s="758"/>
      <c r="C353" t="s">
        <v>349</v>
      </c>
      <c r="D353" s="509">
        <v>0</v>
      </c>
      <c r="E353" s="79"/>
    </row>
    <row r="354" spans="1:5">
      <c r="A354" s="21">
        <v>2</v>
      </c>
      <c r="B354" s="758"/>
      <c r="C354" t="s">
        <v>350</v>
      </c>
      <c r="D354" s="509">
        <v>21956</v>
      </c>
      <c r="E354" s="79"/>
    </row>
    <row r="355" spans="1:5">
      <c r="A355" s="21">
        <v>2</v>
      </c>
      <c r="B355" s="758"/>
      <c r="C355" t="s">
        <v>929</v>
      </c>
      <c r="D355" s="509">
        <v>0</v>
      </c>
      <c r="E355" s="79"/>
    </row>
    <row r="356" spans="1:5">
      <c r="A356" s="21">
        <v>2</v>
      </c>
      <c r="B356" s="762"/>
      <c r="C356" t="s">
        <v>345</v>
      </c>
      <c r="D356" s="509">
        <v>0</v>
      </c>
      <c r="E356" s="79"/>
    </row>
    <row r="357" spans="1:5">
      <c r="A357" s="21">
        <v>2</v>
      </c>
      <c r="B357" s="767" t="s">
        <v>1723</v>
      </c>
      <c r="C357" t="s">
        <v>348</v>
      </c>
      <c r="D357" s="509">
        <v>0</v>
      </c>
      <c r="E357" s="79"/>
    </row>
    <row r="358" spans="1:5">
      <c r="A358" s="21">
        <v>2</v>
      </c>
      <c r="B358" s="758"/>
      <c r="C358" t="s">
        <v>349</v>
      </c>
      <c r="D358" s="509">
        <v>0</v>
      </c>
      <c r="E358" s="79"/>
    </row>
    <row r="359" spans="1:5">
      <c r="A359" s="21">
        <v>2</v>
      </c>
      <c r="B359" s="758"/>
      <c r="C359" t="s">
        <v>350</v>
      </c>
      <c r="D359" s="509">
        <v>21883.8</v>
      </c>
      <c r="E359" s="79"/>
    </row>
    <row r="360" spans="1:5">
      <c r="A360" s="21">
        <v>2</v>
      </c>
      <c r="B360" s="758"/>
      <c r="C360" t="s">
        <v>929</v>
      </c>
      <c r="D360" s="509">
        <v>0</v>
      </c>
      <c r="E360" s="79"/>
    </row>
    <row r="361" spans="1:5">
      <c r="A361" s="21">
        <v>2</v>
      </c>
      <c r="B361" s="758"/>
      <c r="C361" t="s">
        <v>345</v>
      </c>
      <c r="D361" s="509">
        <v>0</v>
      </c>
      <c r="E361" s="79"/>
    </row>
    <row r="362" spans="1:5">
      <c r="A362" s="21">
        <v>10</v>
      </c>
      <c r="B362" s="758" t="s">
        <v>1724</v>
      </c>
      <c r="C362" t="s">
        <v>348</v>
      </c>
      <c r="D362" s="509">
        <v>37949.599999999999</v>
      </c>
      <c r="E362" s="79"/>
    </row>
    <row r="363" spans="1:5">
      <c r="A363" s="21">
        <v>10</v>
      </c>
      <c r="B363" s="758"/>
      <c r="C363" t="s">
        <v>349</v>
      </c>
      <c r="D363" s="509">
        <v>0</v>
      </c>
      <c r="E363" s="79"/>
    </row>
    <row r="364" spans="1:5">
      <c r="A364" s="21">
        <v>10</v>
      </c>
      <c r="B364" s="758"/>
      <c r="C364" t="s">
        <v>350</v>
      </c>
      <c r="D364" s="509">
        <v>0</v>
      </c>
      <c r="E364" s="79"/>
    </row>
    <row r="365" spans="1:5">
      <c r="A365" s="21">
        <v>10</v>
      </c>
      <c r="B365" s="758"/>
      <c r="C365" t="s">
        <v>929</v>
      </c>
      <c r="D365" s="509">
        <v>0</v>
      </c>
      <c r="E365" s="79"/>
    </row>
    <row r="366" spans="1:5">
      <c r="A366" s="21">
        <v>10</v>
      </c>
      <c r="B366" s="758"/>
      <c r="C366" t="s">
        <v>345</v>
      </c>
      <c r="D366" s="509">
        <v>0</v>
      </c>
      <c r="E366" s="79"/>
    </row>
    <row r="367" spans="1:5">
      <c r="A367" s="21">
        <v>10</v>
      </c>
      <c r="B367" s="758" t="s">
        <v>1725</v>
      </c>
      <c r="C367" t="s">
        <v>348</v>
      </c>
      <c r="D367" s="509">
        <v>0</v>
      </c>
      <c r="E367" s="79"/>
    </row>
    <row r="368" spans="1:5">
      <c r="A368" s="21">
        <v>10</v>
      </c>
      <c r="B368" s="758"/>
      <c r="C368" t="s">
        <v>349</v>
      </c>
      <c r="D368" s="509">
        <v>0</v>
      </c>
      <c r="E368" s="79"/>
    </row>
    <row r="369" spans="1:5">
      <c r="A369" s="21">
        <v>10</v>
      </c>
      <c r="B369" s="758"/>
      <c r="C369" t="s">
        <v>350</v>
      </c>
      <c r="D369" s="509">
        <v>13377.4</v>
      </c>
      <c r="E369" s="79"/>
    </row>
    <row r="370" spans="1:5">
      <c r="A370" s="21">
        <v>10</v>
      </c>
      <c r="B370" s="758"/>
      <c r="C370" t="s">
        <v>929</v>
      </c>
      <c r="D370" s="509">
        <v>0</v>
      </c>
      <c r="E370" s="79"/>
    </row>
    <row r="371" spans="1:5">
      <c r="A371" s="21">
        <v>10</v>
      </c>
      <c r="B371" s="760"/>
      <c r="C371" t="s">
        <v>345</v>
      </c>
      <c r="D371" s="509">
        <v>0</v>
      </c>
      <c r="E371" s="79"/>
    </row>
    <row r="372" spans="1:5" s="82" customFormat="1">
      <c r="A372" s="81">
        <v>15</v>
      </c>
      <c r="B372" s="761" t="s">
        <v>976</v>
      </c>
      <c r="C372" s="82" t="s">
        <v>348</v>
      </c>
      <c r="D372" s="509">
        <v>3569912.2</v>
      </c>
      <c r="E372" s="511"/>
    </row>
    <row r="373" spans="1:5">
      <c r="A373" s="83">
        <v>15</v>
      </c>
      <c r="B373" s="758"/>
      <c r="C373" t="s">
        <v>349</v>
      </c>
      <c r="D373" s="509">
        <v>70268.2</v>
      </c>
      <c r="E373" s="511"/>
    </row>
    <row r="374" spans="1:5">
      <c r="A374" s="83">
        <v>15</v>
      </c>
      <c r="B374" s="758"/>
      <c r="C374" t="s">
        <v>350</v>
      </c>
      <c r="D374" s="509">
        <v>0</v>
      </c>
      <c r="E374" s="511"/>
    </row>
    <row r="375" spans="1:5">
      <c r="A375" s="83">
        <v>15</v>
      </c>
      <c r="B375" s="758"/>
      <c r="C375" t="s">
        <v>929</v>
      </c>
      <c r="D375" s="509">
        <v>0</v>
      </c>
      <c r="E375" s="511"/>
    </row>
    <row r="376" spans="1:5">
      <c r="A376" s="83">
        <v>15</v>
      </c>
      <c r="B376" s="762"/>
      <c r="C376" t="s">
        <v>345</v>
      </c>
      <c r="D376" s="509">
        <v>6083.3</v>
      </c>
      <c r="E376" s="511"/>
    </row>
    <row r="377" spans="1:5" ht="12" customHeight="1">
      <c r="A377" s="83">
        <v>2</v>
      </c>
      <c r="B377" s="761" t="s">
        <v>510</v>
      </c>
      <c r="C377" t="s">
        <v>348</v>
      </c>
      <c r="D377" s="509">
        <v>0</v>
      </c>
      <c r="E377" s="511"/>
    </row>
    <row r="378" spans="1:5">
      <c r="A378" s="21">
        <v>2</v>
      </c>
      <c r="B378" s="758"/>
      <c r="C378" t="s">
        <v>349</v>
      </c>
      <c r="D378" s="509">
        <v>0</v>
      </c>
      <c r="E378" s="511"/>
    </row>
    <row r="379" spans="1:5">
      <c r="A379" s="21">
        <v>2</v>
      </c>
      <c r="B379" s="758"/>
      <c r="C379" t="s">
        <v>350</v>
      </c>
      <c r="D379" s="509">
        <v>32941</v>
      </c>
      <c r="E379" s="511"/>
    </row>
    <row r="380" spans="1:5">
      <c r="A380" s="21">
        <v>2</v>
      </c>
      <c r="B380" s="758"/>
      <c r="C380" t="s">
        <v>929</v>
      </c>
      <c r="D380" s="509">
        <v>0</v>
      </c>
      <c r="E380" s="511"/>
    </row>
    <row r="381" spans="1:5">
      <c r="A381" s="21">
        <v>2</v>
      </c>
      <c r="B381" s="762"/>
      <c r="C381" t="s">
        <v>345</v>
      </c>
      <c r="D381" s="509">
        <v>0</v>
      </c>
      <c r="E381" s="511"/>
    </row>
    <row r="382" spans="1:5" ht="12.75" customHeight="1">
      <c r="A382" s="21">
        <v>4</v>
      </c>
      <c r="B382" s="761" t="s">
        <v>511</v>
      </c>
      <c r="C382" t="s">
        <v>348</v>
      </c>
      <c r="D382" s="509">
        <v>662732.30000000005</v>
      </c>
      <c r="E382" s="511"/>
    </row>
    <row r="383" spans="1:5">
      <c r="A383" s="21">
        <v>4</v>
      </c>
      <c r="B383" s="758"/>
      <c r="C383" t="s">
        <v>349</v>
      </c>
      <c r="D383" s="509">
        <v>0</v>
      </c>
      <c r="E383" s="511"/>
    </row>
    <row r="384" spans="1:5">
      <c r="A384" s="21">
        <v>4</v>
      </c>
      <c r="B384" s="758"/>
      <c r="C384" t="s">
        <v>350</v>
      </c>
      <c r="D384" s="509">
        <v>5628.9</v>
      </c>
      <c r="E384" s="511"/>
    </row>
    <row r="385" spans="1:5">
      <c r="A385" s="21">
        <v>4</v>
      </c>
      <c r="B385" s="758"/>
      <c r="C385" t="s">
        <v>929</v>
      </c>
      <c r="D385" s="509">
        <v>0</v>
      </c>
      <c r="E385" s="511"/>
    </row>
    <row r="386" spans="1:5">
      <c r="A386" s="21">
        <v>4</v>
      </c>
      <c r="B386" s="762"/>
      <c r="C386" t="s">
        <v>345</v>
      </c>
      <c r="D386" s="509">
        <v>407.6</v>
      </c>
      <c r="E386" s="511"/>
    </row>
    <row r="387" spans="1:5">
      <c r="A387" s="21">
        <v>4</v>
      </c>
      <c r="B387" s="761" t="s">
        <v>512</v>
      </c>
      <c r="C387" t="s">
        <v>348</v>
      </c>
      <c r="D387" s="509">
        <v>672453.4</v>
      </c>
      <c r="E387" s="511"/>
    </row>
    <row r="388" spans="1:5">
      <c r="A388" s="21">
        <v>4</v>
      </c>
      <c r="B388" s="758"/>
      <c r="C388" t="s">
        <v>349</v>
      </c>
      <c r="D388" s="509">
        <v>0</v>
      </c>
      <c r="E388" s="511"/>
    </row>
    <row r="389" spans="1:5">
      <c r="A389" s="21">
        <v>4</v>
      </c>
      <c r="B389" s="758"/>
      <c r="C389" t="s">
        <v>350</v>
      </c>
      <c r="D389" s="509">
        <v>6152.7</v>
      </c>
      <c r="E389" s="511"/>
    </row>
    <row r="390" spans="1:5">
      <c r="A390" s="21">
        <v>4</v>
      </c>
      <c r="B390" s="758"/>
      <c r="C390" t="s">
        <v>929</v>
      </c>
      <c r="D390" s="509">
        <v>0</v>
      </c>
      <c r="E390" s="511"/>
    </row>
    <row r="391" spans="1:5">
      <c r="A391" s="21">
        <v>4</v>
      </c>
      <c r="B391" s="762"/>
      <c r="C391" t="s">
        <v>345</v>
      </c>
      <c r="D391" s="509">
        <v>460.2</v>
      </c>
      <c r="E391" s="511"/>
    </row>
    <row r="392" spans="1:5">
      <c r="A392" s="21">
        <v>2</v>
      </c>
      <c r="B392" s="761" t="s">
        <v>977</v>
      </c>
      <c r="C392" t="s">
        <v>348</v>
      </c>
      <c r="D392" s="509">
        <v>0</v>
      </c>
      <c r="E392" s="511"/>
    </row>
    <row r="393" spans="1:5">
      <c r="A393" s="21">
        <v>2</v>
      </c>
      <c r="B393" s="758"/>
      <c r="C393" t="s">
        <v>349</v>
      </c>
      <c r="D393" s="509">
        <v>0</v>
      </c>
      <c r="E393" s="511"/>
    </row>
    <row r="394" spans="1:5">
      <c r="A394" s="21">
        <v>2</v>
      </c>
      <c r="B394" s="758"/>
      <c r="C394" t="s">
        <v>350</v>
      </c>
      <c r="D394" s="509">
        <v>35070.699999999997</v>
      </c>
      <c r="E394" s="511"/>
    </row>
    <row r="395" spans="1:5">
      <c r="A395" s="21">
        <v>2</v>
      </c>
      <c r="B395" s="758"/>
      <c r="C395" t="s">
        <v>929</v>
      </c>
      <c r="D395" s="509">
        <v>0</v>
      </c>
      <c r="E395" s="511"/>
    </row>
    <row r="396" spans="1:5">
      <c r="A396" s="21">
        <v>2</v>
      </c>
      <c r="B396" s="762"/>
      <c r="C396" t="s">
        <v>345</v>
      </c>
      <c r="D396" s="509">
        <v>0</v>
      </c>
      <c r="E396" s="511"/>
    </row>
    <row r="397" spans="1:5" ht="12.75" customHeight="1">
      <c r="A397" s="21">
        <v>2</v>
      </c>
      <c r="B397" s="761" t="s">
        <v>513</v>
      </c>
      <c r="C397" t="s">
        <v>348</v>
      </c>
      <c r="D397" s="509">
        <v>867.2</v>
      </c>
      <c r="E397" s="511"/>
    </row>
    <row r="398" spans="1:5">
      <c r="A398" s="21">
        <v>2</v>
      </c>
      <c r="B398" s="758"/>
      <c r="C398" t="s">
        <v>349</v>
      </c>
      <c r="D398" s="509">
        <v>0</v>
      </c>
      <c r="E398" s="511"/>
    </row>
    <row r="399" spans="1:5">
      <c r="A399" s="21">
        <v>2</v>
      </c>
      <c r="B399" s="758"/>
      <c r="C399" t="s">
        <v>350</v>
      </c>
      <c r="D399" s="509">
        <v>21017.4</v>
      </c>
      <c r="E399" s="511"/>
    </row>
    <row r="400" spans="1:5">
      <c r="A400" s="21">
        <v>2</v>
      </c>
      <c r="B400" s="758"/>
      <c r="C400" t="s">
        <v>929</v>
      </c>
      <c r="D400" s="509">
        <v>0</v>
      </c>
      <c r="E400" s="511"/>
    </row>
    <row r="401" spans="1:5">
      <c r="A401" s="21">
        <v>2</v>
      </c>
      <c r="B401" s="762"/>
      <c r="C401" t="s">
        <v>345</v>
      </c>
      <c r="D401" s="509">
        <v>0</v>
      </c>
      <c r="E401" s="511"/>
    </row>
    <row r="402" spans="1:5">
      <c r="A402" s="21">
        <v>1</v>
      </c>
      <c r="B402" s="761" t="s">
        <v>514</v>
      </c>
      <c r="C402" t="s">
        <v>348</v>
      </c>
      <c r="D402" s="509">
        <v>806861.4</v>
      </c>
      <c r="E402" s="511"/>
    </row>
    <row r="403" spans="1:5">
      <c r="A403" s="21">
        <v>1</v>
      </c>
      <c r="B403" s="758"/>
      <c r="C403" t="s">
        <v>349</v>
      </c>
      <c r="D403" s="509">
        <v>0</v>
      </c>
      <c r="E403" s="511"/>
    </row>
    <row r="404" spans="1:5">
      <c r="A404" s="21">
        <v>1</v>
      </c>
      <c r="B404" s="758"/>
      <c r="C404" t="s">
        <v>350</v>
      </c>
      <c r="D404" s="509">
        <v>41750.6</v>
      </c>
      <c r="E404" s="511"/>
    </row>
    <row r="405" spans="1:5">
      <c r="A405" s="21">
        <v>1</v>
      </c>
      <c r="B405" s="758"/>
      <c r="C405" t="s">
        <v>929</v>
      </c>
      <c r="D405" s="509">
        <v>0</v>
      </c>
      <c r="E405" s="511"/>
    </row>
    <row r="406" spans="1:5">
      <c r="A406" s="21">
        <v>1</v>
      </c>
      <c r="B406" s="762"/>
      <c r="C406" t="s">
        <v>345</v>
      </c>
      <c r="D406" s="509">
        <v>0</v>
      </c>
      <c r="E406" s="511"/>
    </row>
    <row r="407" spans="1:5" ht="12.75" customHeight="1">
      <c r="A407" s="21">
        <v>2</v>
      </c>
      <c r="B407" s="761" t="s">
        <v>515</v>
      </c>
      <c r="C407" t="s">
        <v>348</v>
      </c>
      <c r="D407" s="509">
        <v>0</v>
      </c>
      <c r="E407" s="511"/>
    </row>
    <row r="408" spans="1:5">
      <c r="A408" s="21">
        <v>2</v>
      </c>
      <c r="B408" s="758"/>
      <c r="C408" t="s">
        <v>349</v>
      </c>
      <c r="D408" s="509">
        <v>0</v>
      </c>
      <c r="E408" s="511"/>
    </row>
    <row r="409" spans="1:5">
      <c r="A409" s="21">
        <v>2</v>
      </c>
      <c r="B409" s="758"/>
      <c r="C409" t="s">
        <v>350</v>
      </c>
      <c r="D409" s="509">
        <v>44981.599999999999</v>
      </c>
      <c r="E409" s="511"/>
    </row>
    <row r="410" spans="1:5">
      <c r="A410" s="21">
        <v>2</v>
      </c>
      <c r="B410" s="758"/>
      <c r="C410" t="s">
        <v>929</v>
      </c>
      <c r="D410" s="509">
        <v>0</v>
      </c>
      <c r="E410" s="511"/>
    </row>
    <row r="411" spans="1:5">
      <c r="A411" s="21">
        <v>2</v>
      </c>
      <c r="B411" s="762"/>
      <c r="C411" t="s">
        <v>345</v>
      </c>
      <c r="D411" s="509">
        <v>0</v>
      </c>
      <c r="E411" s="511"/>
    </row>
    <row r="412" spans="1:5" ht="12.75" customHeight="1">
      <c r="A412" s="21">
        <v>2</v>
      </c>
      <c r="B412" s="761" t="s">
        <v>516</v>
      </c>
      <c r="C412" t="s">
        <v>348</v>
      </c>
      <c r="D412" s="509">
        <v>0</v>
      </c>
      <c r="E412" s="511"/>
    </row>
    <row r="413" spans="1:5">
      <c r="A413" s="21">
        <v>2</v>
      </c>
      <c r="B413" s="758"/>
      <c r="C413" t="s">
        <v>349</v>
      </c>
      <c r="D413" s="509">
        <v>0</v>
      </c>
      <c r="E413" s="511"/>
    </row>
    <row r="414" spans="1:5">
      <c r="A414" s="21">
        <v>2</v>
      </c>
      <c r="B414" s="758"/>
      <c r="C414" t="s">
        <v>350</v>
      </c>
      <c r="D414" s="509">
        <v>44107</v>
      </c>
      <c r="E414" s="511"/>
    </row>
    <row r="415" spans="1:5">
      <c r="A415" s="21">
        <v>2</v>
      </c>
      <c r="B415" s="758"/>
      <c r="C415" t="s">
        <v>929</v>
      </c>
      <c r="D415" s="509">
        <v>0</v>
      </c>
      <c r="E415" s="511"/>
    </row>
    <row r="416" spans="1:5">
      <c r="A416" s="21">
        <v>2</v>
      </c>
      <c r="B416" s="762"/>
      <c r="C416" t="s">
        <v>345</v>
      </c>
      <c r="D416" s="509">
        <v>0</v>
      </c>
      <c r="E416" s="511"/>
    </row>
    <row r="417" spans="1:5">
      <c r="A417" s="21">
        <v>2</v>
      </c>
      <c r="B417" s="761" t="s">
        <v>517</v>
      </c>
      <c r="C417" t="s">
        <v>348</v>
      </c>
      <c r="D417" s="509">
        <v>0</v>
      </c>
      <c r="E417" s="511"/>
    </row>
    <row r="418" spans="1:5">
      <c r="A418" s="21">
        <v>2</v>
      </c>
      <c r="B418" s="758"/>
      <c r="C418" t="s">
        <v>349</v>
      </c>
      <c r="D418" s="509">
        <v>0</v>
      </c>
      <c r="E418" s="511"/>
    </row>
    <row r="419" spans="1:5">
      <c r="A419" s="21">
        <v>2</v>
      </c>
      <c r="B419" s="758"/>
      <c r="C419" t="s">
        <v>350</v>
      </c>
      <c r="D419" s="509">
        <v>59630.9</v>
      </c>
      <c r="E419" s="511"/>
    </row>
    <row r="420" spans="1:5">
      <c r="A420" s="21">
        <v>2</v>
      </c>
      <c r="B420" s="758"/>
      <c r="C420" t="s">
        <v>929</v>
      </c>
      <c r="D420" s="509">
        <v>0</v>
      </c>
      <c r="E420" s="511"/>
    </row>
    <row r="421" spans="1:5">
      <c r="A421" s="21">
        <v>2</v>
      </c>
      <c r="B421" s="758"/>
      <c r="C421" t="s">
        <v>345</v>
      </c>
      <c r="D421" s="509">
        <v>0</v>
      </c>
      <c r="E421" s="511"/>
    </row>
    <row r="422" spans="1:5">
      <c r="A422" s="21">
        <v>4</v>
      </c>
      <c r="B422" s="761" t="s">
        <v>518</v>
      </c>
      <c r="C422" t="s">
        <v>348</v>
      </c>
      <c r="D422" s="509">
        <v>582365.5</v>
      </c>
      <c r="E422" s="511"/>
    </row>
    <row r="423" spans="1:5">
      <c r="A423" s="21">
        <v>4</v>
      </c>
      <c r="B423" s="758"/>
      <c r="C423" t="s">
        <v>349</v>
      </c>
      <c r="D423" s="509">
        <v>0</v>
      </c>
      <c r="E423" s="511"/>
    </row>
    <row r="424" spans="1:5">
      <c r="A424" s="21">
        <v>4</v>
      </c>
      <c r="B424" s="758"/>
      <c r="C424" t="s">
        <v>350</v>
      </c>
      <c r="D424" s="509">
        <v>12303.8</v>
      </c>
      <c r="E424" s="511"/>
    </row>
    <row r="425" spans="1:5">
      <c r="A425" s="21">
        <v>4</v>
      </c>
      <c r="B425" s="758"/>
      <c r="C425" t="s">
        <v>929</v>
      </c>
      <c r="D425" s="509">
        <v>0</v>
      </c>
      <c r="E425" s="511"/>
    </row>
    <row r="426" spans="1:5">
      <c r="A426" s="21">
        <v>4</v>
      </c>
      <c r="B426" s="758"/>
      <c r="C426" t="s">
        <v>345</v>
      </c>
      <c r="D426" s="509">
        <v>0</v>
      </c>
      <c r="E426" s="511"/>
    </row>
    <row r="427" spans="1:5">
      <c r="A427" s="21">
        <v>8</v>
      </c>
      <c r="B427" s="761" t="s">
        <v>519</v>
      </c>
      <c r="C427" t="s">
        <v>348</v>
      </c>
      <c r="D427" s="509">
        <v>3479579.1</v>
      </c>
      <c r="E427" s="511"/>
    </row>
    <row r="428" spans="1:5">
      <c r="A428" s="21">
        <v>8</v>
      </c>
      <c r="B428" s="758"/>
      <c r="C428" t="s">
        <v>349</v>
      </c>
      <c r="D428" s="509">
        <v>139955</v>
      </c>
      <c r="E428" s="511"/>
    </row>
    <row r="429" spans="1:5">
      <c r="A429" s="21">
        <v>8</v>
      </c>
      <c r="B429" s="758"/>
      <c r="C429" t="s">
        <v>350</v>
      </c>
      <c r="D429" s="509">
        <v>514927</v>
      </c>
      <c r="E429" s="511"/>
    </row>
    <row r="430" spans="1:5">
      <c r="A430" s="21">
        <v>8</v>
      </c>
      <c r="B430" s="758"/>
      <c r="C430" t="s">
        <v>929</v>
      </c>
      <c r="D430" s="509">
        <v>0</v>
      </c>
      <c r="E430" s="511"/>
    </row>
    <row r="431" spans="1:5">
      <c r="A431" s="21">
        <v>8</v>
      </c>
      <c r="B431" s="758"/>
      <c r="C431" t="s">
        <v>345</v>
      </c>
      <c r="D431" s="509">
        <v>1045.7</v>
      </c>
      <c r="E431" s="511"/>
    </row>
    <row r="432" spans="1:5">
      <c r="A432" s="21">
        <v>2</v>
      </c>
      <c r="B432" s="761" t="s">
        <v>520</v>
      </c>
      <c r="C432" t="s">
        <v>348</v>
      </c>
      <c r="D432" s="509">
        <v>0</v>
      </c>
      <c r="E432" s="511"/>
    </row>
    <row r="433" spans="1:5">
      <c r="A433" s="21">
        <v>2</v>
      </c>
      <c r="B433" s="758"/>
      <c r="C433" t="s">
        <v>349</v>
      </c>
      <c r="D433" s="509">
        <v>0</v>
      </c>
      <c r="E433" s="511"/>
    </row>
    <row r="434" spans="1:5">
      <c r="A434" s="21">
        <v>2</v>
      </c>
      <c r="B434" s="758"/>
      <c r="C434" t="s">
        <v>350</v>
      </c>
      <c r="D434" s="509">
        <v>38211.9</v>
      </c>
      <c r="E434" s="511"/>
    </row>
    <row r="435" spans="1:5">
      <c r="A435" s="21">
        <v>2</v>
      </c>
      <c r="B435" s="758"/>
      <c r="C435" t="s">
        <v>929</v>
      </c>
      <c r="D435" s="509">
        <v>0</v>
      </c>
      <c r="E435" s="511"/>
    </row>
    <row r="436" spans="1:5">
      <c r="A436" s="21">
        <v>2</v>
      </c>
      <c r="B436" s="758"/>
      <c r="C436" t="s">
        <v>345</v>
      </c>
      <c r="D436" s="509">
        <v>0</v>
      </c>
      <c r="E436" s="511"/>
    </row>
    <row r="437" spans="1:5">
      <c r="A437" s="21">
        <v>2</v>
      </c>
      <c r="B437" s="761" t="s">
        <v>521</v>
      </c>
      <c r="C437" t="s">
        <v>348</v>
      </c>
      <c r="D437" s="509">
        <v>0</v>
      </c>
      <c r="E437" s="511"/>
    </row>
    <row r="438" spans="1:5">
      <c r="A438" s="21">
        <v>2</v>
      </c>
      <c r="B438" s="758"/>
      <c r="C438" t="s">
        <v>349</v>
      </c>
      <c r="D438" s="509">
        <v>0</v>
      </c>
      <c r="E438" s="511"/>
    </row>
    <row r="439" spans="1:5">
      <c r="A439" s="21">
        <v>2</v>
      </c>
      <c r="B439" s="758"/>
      <c r="C439" t="s">
        <v>350</v>
      </c>
      <c r="D439" s="509">
        <v>20036.599999999999</v>
      </c>
      <c r="E439" s="511"/>
    </row>
    <row r="440" spans="1:5">
      <c r="A440" s="21">
        <v>2</v>
      </c>
      <c r="B440" s="758"/>
      <c r="C440" t="s">
        <v>929</v>
      </c>
      <c r="D440" s="509">
        <v>0</v>
      </c>
      <c r="E440" s="511"/>
    </row>
    <row r="441" spans="1:5">
      <c r="A441" s="21">
        <v>2</v>
      </c>
      <c r="B441" s="758"/>
      <c r="C441" t="s">
        <v>345</v>
      </c>
      <c r="D441" s="509">
        <v>0</v>
      </c>
      <c r="E441" s="511"/>
    </row>
    <row r="442" spans="1:5">
      <c r="A442" s="21">
        <v>1</v>
      </c>
      <c r="B442" s="758" t="s">
        <v>1726</v>
      </c>
      <c r="C442" t="s">
        <v>348</v>
      </c>
      <c r="D442" s="509">
        <v>0</v>
      </c>
      <c r="E442" s="511"/>
    </row>
    <row r="443" spans="1:5">
      <c r="A443" s="21">
        <v>1</v>
      </c>
      <c r="B443" s="758"/>
      <c r="C443" t="s">
        <v>349</v>
      </c>
      <c r="D443" s="509">
        <v>72667.199999999997</v>
      </c>
      <c r="E443" s="511"/>
    </row>
    <row r="444" spans="1:5">
      <c r="A444" s="21">
        <v>1</v>
      </c>
      <c r="B444" s="758"/>
      <c r="C444" t="s">
        <v>350</v>
      </c>
      <c r="D444" s="509">
        <v>0</v>
      </c>
      <c r="E444" s="511"/>
    </row>
    <row r="445" spans="1:5">
      <c r="A445" s="21">
        <v>1</v>
      </c>
      <c r="B445" s="758"/>
      <c r="C445" t="s">
        <v>929</v>
      </c>
      <c r="D445" s="509">
        <v>0</v>
      </c>
      <c r="E445" s="511"/>
    </row>
    <row r="446" spans="1:5">
      <c r="A446" s="21">
        <v>1</v>
      </c>
      <c r="B446" s="760"/>
      <c r="C446" t="s">
        <v>345</v>
      </c>
      <c r="D446" s="509">
        <v>0</v>
      </c>
      <c r="E446" s="511"/>
    </row>
    <row r="447" spans="1:5">
      <c r="A447" s="21">
        <v>2</v>
      </c>
      <c r="B447" s="761" t="s">
        <v>522</v>
      </c>
      <c r="C447" t="s">
        <v>348</v>
      </c>
      <c r="D447" s="509">
        <v>0</v>
      </c>
      <c r="E447" s="511"/>
    </row>
    <row r="448" spans="1:5">
      <c r="A448" s="21">
        <v>2</v>
      </c>
      <c r="B448" s="758"/>
      <c r="C448" t="s">
        <v>349</v>
      </c>
      <c r="D448" s="509">
        <v>0</v>
      </c>
      <c r="E448" s="511"/>
    </row>
    <row r="449" spans="1:5">
      <c r="A449" s="21">
        <v>2</v>
      </c>
      <c r="B449" s="758"/>
      <c r="C449" t="s">
        <v>350</v>
      </c>
      <c r="D449" s="509">
        <v>22947</v>
      </c>
      <c r="E449" s="511"/>
    </row>
    <row r="450" spans="1:5">
      <c r="A450" s="21">
        <v>2</v>
      </c>
      <c r="B450" s="758"/>
      <c r="C450" t="s">
        <v>929</v>
      </c>
      <c r="D450" s="509">
        <v>0</v>
      </c>
      <c r="E450" s="511"/>
    </row>
    <row r="451" spans="1:5">
      <c r="A451" s="21">
        <v>2</v>
      </c>
      <c r="B451" s="758"/>
      <c r="C451" t="s">
        <v>345</v>
      </c>
      <c r="D451" s="509">
        <v>0</v>
      </c>
      <c r="E451" s="511"/>
    </row>
    <row r="452" spans="1:5">
      <c r="A452" s="21">
        <v>2</v>
      </c>
      <c r="B452" s="761" t="s">
        <v>523</v>
      </c>
      <c r="C452" t="s">
        <v>348</v>
      </c>
      <c r="D452" s="509">
        <v>0</v>
      </c>
      <c r="E452" s="511"/>
    </row>
    <row r="453" spans="1:5">
      <c r="A453" s="21">
        <v>2</v>
      </c>
      <c r="B453" s="758"/>
      <c r="C453" t="s">
        <v>349</v>
      </c>
      <c r="D453" s="509">
        <v>0</v>
      </c>
      <c r="E453" s="511"/>
    </row>
    <row r="454" spans="1:5">
      <c r="A454" s="21">
        <v>2</v>
      </c>
      <c r="B454" s="758"/>
      <c r="C454" t="s">
        <v>350</v>
      </c>
      <c r="D454" s="509">
        <v>49698.1</v>
      </c>
      <c r="E454" s="511"/>
    </row>
    <row r="455" spans="1:5">
      <c r="A455" s="21">
        <v>2</v>
      </c>
      <c r="B455" s="758"/>
      <c r="C455" t="s">
        <v>929</v>
      </c>
      <c r="D455" s="509">
        <v>0</v>
      </c>
      <c r="E455" s="511"/>
    </row>
    <row r="456" spans="1:5">
      <c r="A456" s="21">
        <v>2</v>
      </c>
      <c r="B456" s="758"/>
      <c r="C456" t="s">
        <v>345</v>
      </c>
      <c r="D456" s="509">
        <v>0</v>
      </c>
      <c r="E456" s="511"/>
    </row>
    <row r="457" spans="1:5">
      <c r="A457" s="21">
        <v>1</v>
      </c>
      <c r="B457" s="761" t="s">
        <v>524</v>
      </c>
      <c r="C457" t="s">
        <v>348</v>
      </c>
      <c r="D457" s="509">
        <v>909175.9</v>
      </c>
      <c r="E457" s="511"/>
    </row>
    <row r="458" spans="1:5">
      <c r="A458" s="21">
        <v>1</v>
      </c>
      <c r="B458" s="758"/>
      <c r="C458" t="s">
        <v>349</v>
      </c>
      <c r="D458" s="509">
        <v>364972.1</v>
      </c>
      <c r="E458" s="511"/>
    </row>
    <row r="459" spans="1:5">
      <c r="A459" s="21">
        <v>1</v>
      </c>
      <c r="B459" s="758"/>
      <c r="C459" t="s">
        <v>350</v>
      </c>
      <c r="D459" s="509">
        <v>55909.9</v>
      </c>
      <c r="E459" s="511"/>
    </row>
    <row r="460" spans="1:5">
      <c r="A460" s="21">
        <v>1</v>
      </c>
      <c r="B460" s="758"/>
      <c r="C460" t="s">
        <v>929</v>
      </c>
      <c r="D460" s="509">
        <v>0</v>
      </c>
      <c r="E460" s="511"/>
    </row>
    <row r="461" spans="1:5">
      <c r="A461" s="21">
        <v>1</v>
      </c>
      <c r="B461" s="758"/>
      <c r="C461" t="s">
        <v>345</v>
      </c>
      <c r="D461" s="509">
        <v>5545</v>
      </c>
      <c r="E461" s="511"/>
    </row>
    <row r="462" spans="1:5">
      <c r="A462" s="25">
        <v>2</v>
      </c>
      <c r="B462" s="761" t="s">
        <v>525</v>
      </c>
      <c r="C462" t="s">
        <v>348</v>
      </c>
      <c r="D462" s="509">
        <v>0</v>
      </c>
      <c r="E462" s="511"/>
    </row>
    <row r="463" spans="1:5">
      <c r="A463" s="25">
        <v>2</v>
      </c>
      <c r="B463" s="758"/>
      <c r="C463" t="s">
        <v>349</v>
      </c>
      <c r="D463" s="509">
        <v>0</v>
      </c>
      <c r="E463" s="511"/>
    </row>
    <row r="464" spans="1:5">
      <c r="A464" s="25">
        <v>2</v>
      </c>
      <c r="B464" s="758"/>
      <c r="C464" t="s">
        <v>350</v>
      </c>
      <c r="D464" s="509">
        <v>46762.3</v>
      </c>
      <c r="E464" s="511"/>
    </row>
    <row r="465" spans="1:5">
      <c r="A465" s="25">
        <v>2</v>
      </c>
      <c r="B465" s="758"/>
      <c r="C465" t="s">
        <v>929</v>
      </c>
      <c r="D465" s="509">
        <v>0</v>
      </c>
      <c r="E465" s="511"/>
    </row>
    <row r="466" spans="1:5">
      <c r="A466" s="25">
        <v>2</v>
      </c>
      <c r="B466" s="758"/>
      <c r="C466" t="s">
        <v>345</v>
      </c>
      <c r="D466" s="509">
        <v>0</v>
      </c>
      <c r="E466" s="511"/>
    </row>
    <row r="467" spans="1:5">
      <c r="A467" s="25">
        <v>2</v>
      </c>
      <c r="B467" s="761" t="s">
        <v>526</v>
      </c>
      <c r="C467" t="s">
        <v>348</v>
      </c>
      <c r="D467" s="509">
        <v>0</v>
      </c>
      <c r="E467" s="511"/>
    </row>
    <row r="468" spans="1:5">
      <c r="A468" s="25">
        <v>2</v>
      </c>
      <c r="B468" s="758"/>
      <c r="C468" t="s">
        <v>349</v>
      </c>
      <c r="D468" s="509">
        <v>0</v>
      </c>
      <c r="E468" s="511"/>
    </row>
    <row r="469" spans="1:5">
      <c r="A469" s="25">
        <v>2</v>
      </c>
      <c r="B469" s="758"/>
      <c r="C469" t="s">
        <v>350</v>
      </c>
      <c r="D469" s="509">
        <v>11821.4</v>
      </c>
      <c r="E469" s="511"/>
    </row>
    <row r="470" spans="1:5">
      <c r="A470" s="25">
        <v>2</v>
      </c>
      <c r="B470" s="758"/>
      <c r="C470" t="s">
        <v>929</v>
      </c>
      <c r="D470" s="509">
        <v>0</v>
      </c>
      <c r="E470" s="511"/>
    </row>
    <row r="471" spans="1:5">
      <c r="A471" s="25">
        <v>2</v>
      </c>
      <c r="B471" s="758"/>
      <c r="C471" t="s">
        <v>345</v>
      </c>
      <c r="D471" s="509">
        <v>0</v>
      </c>
      <c r="E471" s="511"/>
    </row>
    <row r="472" spans="1:5">
      <c r="A472" s="25">
        <v>2</v>
      </c>
      <c r="B472" s="761" t="s">
        <v>527</v>
      </c>
      <c r="C472" t="s">
        <v>348</v>
      </c>
      <c r="D472" s="509">
        <v>0</v>
      </c>
      <c r="E472" s="511"/>
    </row>
    <row r="473" spans="1:5">
      <c r="A473" s="25">
        <v>2</v>
      </c>
      <c r="B473" s="758"/>
      <c r="C473" t="s">
        <v>349</v>
      </c>
      <c r="D473" s="509">
        <v>0</v>
      </c>
      <c r="E473" s="511"/>
    </row>
    <row r="474" spans="1:5">
      <c r="A474" s="25">
        <v>2</v>
      </c>
      <c r="B474" s="758"/>
      <c r="C474" t="s">
        <v>350</v>
      </c>
      <c r="D474" s="509">
        <v>33800.6</v>
      </c>
      <c r="E474" s="511"/>
    </row>
    <row r="475" spans="1:5">
      <c r="A475" s="25">
        <v>2</v>
      </c>
      <c r="B475" s="758"/>
      <c r="C475" t="s">
        <v>929</v>
      </c>
      <c r="D475" s="509">
        <v>0</v>
      </c>
      <c r="E475" s="511"/>
    </row>
    <row r="476" spans="1:5">
      <c r="A476" s="25">
        <v>2</v>
      </c>
      <c r="B476" s="758"/>
      <c r="C476" t="s">
        <v>345</v>
      </c>
      <c r="D476" s="509">
        <v>0</v>
      </c>
      <c r="E476" s="511"/>
    </row>
    <row r="477" spans="1:5">
      <c r="A477" s="25">
        <v>2</v>
      </c>
      <c r="B477" s="761" t="s">
        <v>528</v>
      </c>
      <c r="C477" t="s">
        <v>348</v>
      </c>
      <c r="D477" s="509">
        <v>0</v>
      </c>
      <c r="E477" s="511"/>
    </row>
    <row r="478" spans="1:5">
      <c r="A478" s="25">
        <v>2</v>
      </c>
      <c r="B478" s="758"/>
      <c r="C478" t="s">
        <v>349</v>
      </c>
      <c r="D478" s="509">
        <v>0</v>
      </c>
      <c r="E478" s="511"/>
    </row>
    <row r="479" spans="1:5">
      <c r="A479" s="25">
        <v>2</v>
      </c>
      <c r="B479" s="758"/>
      <c r="C479" t="s">
        <v>350</v>
      </c>
      <c r="D479" s="509">
        <v>43332.6</v>
      </c>
      <c r="E479" s="511"/>
    </row>
    <row r="480" spans="1:5">
      <c r="A480" s="21">
        <v>4</v>
      </c>
      <c r="B480" s="758"/>
      <c r="C480" t="s">
        <v>929</v>
      </c>
      <c r="D480" s="509">
        <v>0</v>
      </c>
      <c r="E480" s="511"/>
    </row>
    <row r="481" spans="1:5">
      <c r="A481" s="21">
        <v>4</v>
      </c>
      <c r="B481" s="758"/>
      <c r="C481" t="s">
        <v>345</v>
      </c>
      <c r="D481" s="509">
        <v>0</v>
      </c>
      <c r="E481" s="511"/>
    </row>
    <row r="482" spans="1:5">
      <c r="A482" s="21">
        <v>1</v>
      </c>
      <c r="B482" s="761" t="s">
        <v>529</v>
      </c>
      <c r="C482" t="s">
        <v>348</v>
      </c>
      <c r="D482" s="509">
        <v>2849371.4</v>
      </c>
      <c r="E482" s="511"/>
    </row>
    <row r="483" spans="1:5">
      <c r="A483" s="21">
        <v>1</v>
      </c>
      <c r="B483" s="758"/>
      <c r="C483" t="s">
        <v>349</v>
      </c>
      <c r="D483" s="509">
        <v>1486815.2</v>
      </c>
      <c r="E483" s="511"/>
    </row>
    <row r="484" spans="1:5">
      <c r="A484" s="21">
        <v>1</v>
      </c>
      <c r="B484" s="758"/>
      <c r="C484" t="s">
        <v>350</v>
      </c>
      <c r="D484" s="509">
        <v>442799</v>
      </c>
      <c r="E484" s="511"/>
    </row>
    <row r="485" spans="1:5">
      <c r="A485" s="21">
        <v>1</v>
      </c>
      <c r="B485" s="758"/>
      <c r="C485" t="s">
        <v>929</v>
      </c>
      <c r="D485" s="509">
        <v>19052.400000000001</v>
      </c>
      <c r="E485" s="511"/>
    </row>
    <row r="486" spans="1:5">
      <c r="A486" s="21">
        <v>1</v>
      </c>
      <c r="B486" s="758"/>
      <c r="C486" t="s">
        <v>345</v>
      </c>
      <c r="D486" s="509">
        <v>0</v>
      </c>
      <c r="E486" s="511"/>
    </row>
    <row r="487" spans="1:5">
      <c r="A487" s="21">
        <v>2</v>
      </c>
      <c r="B487" s="761" t="s">
        <v>530</v>
      </c>
      <c r="C487" t="s">
        <v>348</v>
      </c>
      <c r="D487" s="509">
        <v>0</v>
      </c>
      <c r="E487" s="511"/>
    </row>
    <row r="488" spans="1:5">
      <c r="A488" s="21">
        <v>2</v>
      </c>
      <c r="B488" s="758"/>
      <c r="C488" t="s">
        <v>349</v>
      </c>
      <c r="D488" s="509">
        <v>0</v>
      </c>
      <c r="E488" s="511"/>
    </row>
    <row r="489" spans="1:5">
      <c r="A489" s="21">
        <v>2</v>
      </c>
      <c r="B489" s="758"/>
      <c r="C489" t="s">
        <v>350</v>
      </c>
      <c r="D489" s="509">
        <v>37922.300000000003</v>
      </c>
      <c r="E489" s="511"/>
    </row>
    <row r="490" spans="1:5">
      <c r="A490" s="21">
        <v>2</v>
      </c>
      <c r="B490" s="758"/>
      <c r="C490" t="s">
        <v>929</v>
      </c>
      <c r="D490" s="509">
        <v>0</v>
      </c>
      <c r="E490" s="511"/>
    </row>
    <row r="491" spans="1:5">
      <c r="A491" s="21">
        <v>2</v>
      </c>
      <c r="B491" s="758"/>
      <c r="C491" t="s">
        <v>345</v>
      </c>
      <c r="D491" s="509">
        <v>0</v>
      </c>
      <c r="E491" s="511"/>
    </row>
    <row r="492" spans="1:5">
      <c r="A492" s="21">
        <v>2</v>
      </c>
      <c r="B492" s="761" t="s">
        <v>531</v>
      </c>
      <c r="C492" t="s">
        <v>348</v>
      </c>
      <c r="D492" s="509">
        <v>0</v>
      </c>
      <c r="E492" s="511"/>
    </row>
    <row r="493" spans="1:5">
      <c r="A493" s="21">
        <v>2</v>
      </c>
      <c r="B493" s="758"/>
      <c r="C493" t="s">
        <v>349</v>
      </c>
      <c r="D493" s="509">
        <v>0</v>
      </c>
      <c r="E493" s="511"/>
    </row>
    <row r="494" spans="1:5">
      <c r="A494" s="21">
        <v>2</v>
      </c>
      <c r="B494" s="758"/>
      <c r="C494" t="s">
        <v>350</v>
      </c>
      <c r="D494" s="509">
        <v>19661.900000000001</v>
      </c>
      <c r="E494" s="511"/>
    </row>
    <row r="495" spans="1:5">
      <c r="A495" s="21">
        <v>2</v>
      </c>
      <c r="B495" s="758"/>
      <c r="C495" t="s">
        <v>929</v>
      </c>
      <c r="D495" s="509">
        <v>0</v>
      </c>
      <c r="E495" s="511"/>
    </row>
    <row r="496" spans="1:5">
      <c r="A496" s="21">
        <v>2</v>
      </c>
      <c r="B496" s="758"/>
      <c r="C496" t="s">
        <v>345</v>
      </c>
      <c r="D496" s="509">
        <v>0</v>
      </c>
      <c r="E496" s="511"/>
    </row>
    <row r="497" spans="1:5">
      <c r="A497" s="21">
        <v>2</v>
      </c>
      <c r="B497" s="761" t="s">
        <v>532</v>
      </c>
      <c r="C497" t="s">
        <v>348</v>
      </c>
      <c r="D497" s="509">
        <v>0</v>
      </c>
      <c r="E497" s="511"/>
    </row>
    <row r="498" spans="1:5">
      <c r="A498" s="21">
        <v>2</v>
      </c>
      <c r="B498" s="758"/>
      <c r="C498" t="s">
        <v>349</v>
      </c>
      <c r="D498" s="509">
        <v>0</v>
      </c>
      <c r="E498" s="511"/>
    </row>
    <row r="499" spans="1:5">
      <c r="A499" s="21">
        <v>2</v>
      </c>
      <c r="B499" s="758"/>
      <c r="C499" t="s">
        <v>350</v>
      </c>
      <c r="D499" s="509">
        <v>14065.1</v>
      </c>
      <c r="E499" s="511"/>
    </row>
    <row r="500" spans="1:5">
      <c r="A500" s="21">
        <v>2</v>
      </c>
      <c r="B500" s="758"/>
      <c r="C500" t="s">
        <v>929</v>
      </c>
      <c r="D500" s="509">
        <v>0</v>
      </c>
      <c r="E500" s="511"/>
    </row>
    <row r="501" spans="1:5">
      <c r="A501" s="21">
        <v>2</v>
      </c>
      <c r="B501" s="758"/>
      <c r="C501" t="s">
        <v>345</v>
      </c>
      <c r="D501" s="509">
        <v>0</v>
      </c>
      <c r="E501" s="511"/>
    </row>
    <row r="502" spans="1:5">
      <c r="A502" s="21">
        <v>2</v>
      </c>
      <c r="B502" s="761" t="s">
        <v>533</v>
      </c>
      <c r="C502" t="s">
        <v>348</v>
      </c>
      <c r="D502" s="509">
        <v>0</v>
      </c>
      <c r="E502" s="511"/>
    </row>
    <row r="503" spans="1:5">
      <c r="A503" s="21">
        <v>2</v>
      </c>
      <c r="B503" s="758"/>
      <c r="C503" t="s">
        <v>349</v>
      </c>
      <c r="D503" s="509">
        <v>0</v>
      </c>
      <c r="E503" s="511"/>
    </row>
    <row r="504" spans="1:5">
      <c r="A504" s="21">
        <v>2</v>
      </c>
      <c r="B504" s="758"/>
      <c r="C504" t="s">
        <v>350</v>
      </c>
      <c r="D504" s="509">
        <v>48244.800000000003</v>
      </c>
      <c r="E504" s="511"/>
    </row>
    <row r="505" spans="1:5">
      <c r="A505" s="21">
        <v>2</v>
      </c>
      <c r="B505" s="758"/>
      <c r="C505" t="s">
        <v>929</v>
      </c>
      <c r="D505" s="509">
        <v>0</v>
      </c>
      <c r="E505" s="511"/>
    </row>
    <row r="506" spans="1:5">
      <c r="A506" s="21">
        <v>2</v>
      </c>
      <c r="B506" s="758"/>
      <c r="C506" t="s">
        <v>345</v>
      </c>
      <c r="D506" s="509">
        <v>0</v>
      </c>
      <c r="E506" s="511"/>
    </row>
    <row r="507" spans="1:5">
      <c r="A507" s="21">
        <v>2</v>
      </c>
      <c r="B507" s="761" t="s">
        <v>534</v>
      </c>
      <c r="C507" t="s">
        <v>348</v>
      </c>
      <c r="D507" s="509">
        <v>0</v>
      </c>
      <c r="E507" s="511"/>
    </row>
    <row r="508" spans="1:5">
      <c r="A508" s="21">
        <v>2</v>
      </c>
      <c r="B508" s="758"/>
      <c r="C508" t="s">
        <v>349</v>
      </c>
      <c r="D508" s="509">
        <v>0</v>
      </c>
      <c r="E508" s="511"/>
    </row>
    <row r="509" spans="1:5">
      <c r="A509" s="21">
        <v>2</v>
      </c>
      <c r="B509" s="758"/>
      <c r="C509" t="s">
        <v>350</v>
      </c>
      <c r="D509" s="509">
        <v>38334.400000000001</v>
      </c>
      <c r="E509" s="511"/>
    </row>
    <row r="510" spans="1:5">
      <c r="A510" s="21">
        <v>2</v>
      </c>
      <c r="B510" s="758"/>
      <c r="C510" t="s">
        <v>929</v>
      </c>
      <c r="D510" s="509">
        <v>0</v>
      </c>
      <c r="E510" s="511"/>
    </row>
    <row r="511" spans="1:5">
      <c r="A511" s="21">
        <v>2</v>
      </c>
      <c r="B511" s="758"/>
      <c r="C511" t="s">
        <v>345</v>
      </c>
      <c r="D511" s="509">
        <v>0</v>
      </c>
      <c r="E511" s="511"/>
    </row>
    <row r="512" spans="1:5">
      <c r="A512" s="21">
        <v>2</v>
      </c>
      <c r="B512" s="761" t="s">
        <v>535</v>
      </c>
      <c r="C512" t="s">
        <v>348</v>
      </c>
      <c r="D512" s="509">
        <v>0</v>
      </c>
      <c r="E512" s="511"/>
    </row>
    <row r="513" spans="1:5">
      <c r="A513" s="21">
        <v>2</v>
      </c>
      <c r="B513" s="758"/>
      <c r="C513" t="s">
        <v>349</v>
      </c>
      <c r="D513" s="509">
        <v>0</v>
      </c>
      <c r="E513" s="511"/>
    </row>
    <row r="514" spans="1:5">
      <c r="A514" s="21">
        <v>2</v>
      </c>
      <c r="B514" s="758"/>
      <c r="C514" t="s">
        <v>350</v>
      </c>
      <c r="D514" s="509">
        <v>36951.699999999997</v>
      </c>
      <c r="E514" s="511"/>
    </row>
    <row r="515" spans="1:5">
      <c r="A515" s="21">
        <v>2</v>
      </c>
      <c r="B515" s="758"/>
      <c r="C515" t="s">
        <v>929</v>
      </c>
      <c r="D515" s="509">
        <v>0</v>
      </c>
      <c r="E515" s="511"/>
    </row>
    <row r="516" spans="1:5">
      <c r="A516" s="21">
        <v>2</v>
      </c>
      <c r="B516" s="758"/>
      <c r="C516" t="s">
        <v>345</v>
      </c>
      <c r="D516" s="509">
        <v>0</v>
      </c>
      <c r="E516" s="511"/>
    </row>
    <row r="517" spans="1:5">
      <c r="A517" s="21">
        <v>2</v>
      </c>
      <c r="B517" s="761" t="s">
        <v>536</v>
      </c>
      <c r="C517" t="s">
        <v>348</v>
      </c>
      <c r="D517" s="509">
        <v>0</v>
      </c>
      <c r="E517" s="511"/>
    </row>
    <row r="518" spans="1:5">
      <c r="A518" s="21">
        <v>2</v>
      </c>
      <c r="B518" s="758"/>
      <c r="C518" t="s">
        <v>349</v>
      </c>
      <c r="D518" s="509">
        <v>0</v>
      </c>
      <c r="E518" s="511"/>
    </row>
    <row r="519" spans="1:5">
      <c r="A519" s="21">
        <v>2</v>
      </c>
      <c r="B519" s="758"/>
      <c r="C519" t="s">
        <v>350</v>
      </c>
      <c r="D519" s="509">
        <v>22735</v>
      </c>
      <c r="E519" s="511"/>
    </row>
    <row r="520" spans="1:5">
      <c r="A520" s="21">
        <v>2</v>
      </c>
      <c r="B520" s="758"/>
      <c r="C520" t="s">
        <v>929</v>
      </c>
      <c r="D520" s="509">
        <v>0</v>
      </c>
      <c r="E520" s="511"/>
    </row>
    <row r="521" spans="1:5">
      <c r="A521" s="21">
        <v>2</v>
      </c>
      <c r="B521" s="758"/>
      <c r="C521" t="s">
        <v>345</v>
      </c>
      <c r="D521" s="509">
        <v>0</v>
      </c>
      <c r="E521" s="511"/>
    </row>
    <row r="522" spans="1:5">
      <c r="A522" s="21">
        <v>2</v>
      </c>
      <c r="B522" s="761" t="s">
        <v>537</v>
      </c>
      <c r="C522" t="s">
        <v>348</v>
      </c>
      <c r="D522" s="509">
        <v>0</v>
      </c>
      <c r="E522" s="511"/>
    </row>
    <row r="523" spans="1:5">
      <c r="A523" s="21">
        <v>2</v>
      </c>
      <c r="B523" s="758"/>
      <c r="C523" t="s">
        <v>349</v>
      </c>
      <c r="D523" s="509">
        <v>0</v>
      </c>
      <c r="E523" s="511"/>
    </row>
    <row r="524" spans="1:5">
      <c r="A524" s="21">
        <v>2</v>
      </c>
      <c r="B524" s="758"/>
      <c r="C524" t="s">
        <v>350</v>
      </c>
      <c r="D524" s="509">
        <v>49939.7</v>
      </c>
      <c r="E524" s="511"/>
    </row>
    <row r="525" spans="1:5">
      <c r="A525" s="21">
        <v>2</v>
      </c>
      <c r="B525" s="758"/>
      <c r="C525" t="s">
        <v>929</v>
      </c>
      <c r="D525" s="509">
        <v>0</v>
      </c>
      <c r="E525" s="511"/>
    </row>
    <row r="526" spans="1:5">
      <c r="A526" s="21">
        <v>2</v>
      </c>
      <c r="B526" s="758"/>
      <c r="C526" t="s">
        <v>345</v>
      </c>
      <c r="D526" s="509">
        <v>0</v>
      </c>
      <c r="E526" s="511"/>
    </row>
    <row r="527" spans="1:5">
      <c r="A527" s="21">
        <v>2</v>
      </c>
      <c r="B527" s="761" t="s">
        <v>978</v>
      </c>
      <c r="C527" t="s">
        <v>348</v>
      </c>
      <c r="D527" s="509">
        <v>0</v>
      </c>
      <c r="E527" s="511"/>
    </row>
    <row r="528" spans="1:5">
      <c r="A528" s="21">
        <v>2</v>
      </c>
      <c r="B528" s="758"/>
      <c r="C528" t="s">
        <v>349</v>
      </c>
      <c r="D528" s="509">
        <v>0</v>
      </c>
      <c r="E528" s="511"/>
    </row>
    <row r="529" spans="1:5">
      <c r="A529" s="21">
        <v>2</v>
      </c>
      <c r="B529" s="758"/>
      <c r="C529" t="s">
        <v>350</v>
      </c>
      <c r="D529" s="509">
        <v>44681.599999999999</v>
      </c>
      <c r="E529" s="511"/>
    </row>
    <row r="530" spans="1:5">
      <c r="A530" s="21">
        <v>2</v>
      </c>
      <c r="B530" s="758"/>
      <c r="C530" t="s">
        <v>929</v>
      </c>
      <c r="D530" s="509">
        <v>0</v>
      </c>
      <c r="E530" s="511"/>
    </row>
    <row r="531" spans="1:5">
      <c r="A531" s="21">
        <v>2</v>
      </c>
      <c r="B531" s="758"/>
      <c r="C531" t="s">
        <v>345</v>
      </c>
      <c r="D531" s="509">
        <v>0</v>
      </c>
      <c r="E531" s="511"/>
    </row>
    <row r="532" spans="1:5">
      <c r="A532" s="21">
        <v>2</v>
      </c>
      <c r="B532" s="761" t="s">
        <v>538</v>
      </c>
      <c r="C532" t="s">
        <v>348</v>
      </c>
      <c r="D532" s="509">
        <v>0</v>
      </c>
      <c r="E532" s="511"/>
    </row>
    <row r="533" spans="1:5">
      <c r="A533" s="21">
        <v>2</v>
      </c>
      <c r="B533" s="758"/>
      <c r="C533" t="s">
        <v>349</v>
      </c>
      <c r="D533" s="509">
        <v>0</v>
      </c>
      <c r="E533" s="511"/>
    </row>
    <row r="534" spans="1:5">
      <c r="A534" s="21">
        <v>2</v>
      </c>
      <c r="B534" s="758"/>
      <c r="C534" t="s">
        <v>350</v>
      </c>
      <c r="D534" s="509">
        <v>43964.7</v>
      </c>
      <c r="E534" s="511"/>
    </row>
    <row r="535" spans="1:5">
      <c r="A535" s="21">
        <v>2</v>
      </c>
      <c r="B535" s="758"/>
      <c r="C535" t="s">
        <v>929</v>
      </c>
      <c r="D535" s="509">
        <v>0</v>
      </c>
      <c r="E535" s="511"/>
    </row>
    <row r="536" spans="1:5">
      <c r="A536" s="21">
        <v>2</v>
      </c>
      <c r="B536" s="758"/>
      <c r="C536" t="s">
        <v>345</v>
      </c>
      <c r="D536" s="509">
        <v>0</v>
      </c>
      <c r="E536" s="511"/>
    </row>
    <row r="537" spans="1:5">
      <c r="A537" s="21">
        <v>2</v>
      </c>
      <c r="B537" s="761" t="s">
        <v>1727</v>
      </c>
      <c r="C537" t="s">
        <v>348</v>
      </c>
      <c r="D537" s="509">
        <v>0</v>
      </c>
      <c r="E537" s="511"/>
    </row>
    <row r="538" spans="1:5">
      <c r="A538" s="21">
        <v>2</v>
      </c>
      <c r="B538" s="758"/>
      <c r="C538" t="s">
        <v>349</v>
      </c>
      <c r="D538" s="509">
        <v>0</v>
      </c>
      <c r="E538" s="511"/>
    </row>
    <row r="539" spans="1:5">
      <c r="A539" s="21">
        <v>2</v>
      </c>
      <c r="B539" s="758"/>
      <c r="C539" t="s">
        <v>350</v>
      </c>
      <c r="D539" s="509">
        <v>33418.5</v>
      </c>
      <c r="E539" s="511"/>
    </row>
    <row r="540" spans="1:5">
      <c r="A540" s="21">
        <v>2</v>
      </c>
      <c r="B540" s="758"/>
      <c r="C540" t="s">
        <v>929</v>
      </c>
      <c r="D540" s="509">
        <v>0</v>
      </c>
      <c r="E540" s="511"/>
    </row>
    <row r="541" spans="1:5">
      <c r="A541" s="21">
        <v>2</v>
      </c>
      <c r="B541" s="758"/>
      <c r="C541" t="s">
        <v>345</v>
      </c>
      <c r="D541" s="509">
        <v>0</v>
      </c>
      <c r="E541" s="511"/>
    </row>
    <row r="542" spans="1:5">
      <c r="A542" s="21">
        <v>2</v>
      </c>
      <c r="B542" s="761" t="s">
        <v>979</v>
      </c>
      <c r="C542" t="s">
        <v>348</v>
      </c>
      <c r="D542" s="509">
        <v>0</v>
      </c>
      <c r="E542" s="511"/>
    </row>
    <row r="543" spans="1:5">
      <c r="A543" s="21">
        <v>2</v>
      </c>
      <c r="B543" s="758"/>
      <c r="C543" t="s">
        <v>349</v>
      </c>
      <c r="D543" s="509">
        <v>0</v>
      </c>
      <c r="E543" s="511"/>
    </row>
    <row r="544" spans="1:5">
      <c r="A544" s="21">
        <v>2</v>
      </c>
      <c r="B544" s="758"/>
      <c r="C544" t="s">
        <v>350</v>
      </c>
      <c r="D544" s="509">
        <v>34666</v>
      </c>
      <c r="E544" s="511"/>
    </row>
    <row r="545" spans="1:5">
      <c r="A545" s="21">
        <v>2</v>
      </c>
      <c r="B545" s="758"/>
      <c r="C545" t="s">
        <v>929</v>
      </c>
      <c r="D545" s="509">
        <v>0</v>
      </c>
      <c r="E545" s="511"/>
    </row>
    <row r="546" spans="1:5">
      <c r="A546" s="21">
        <v>2</v>
      </c>
      <c r="B546" s="758"/>
      <c r="C546" t="s">
        <v>345</v>
      </c>
      <c r="D546" s="509">
        <v>0</v>
      </c>
      <c r="E546" s="511"/>
    </row>
    <row r="547" spans="1:5">
      <c r="A547" s="21">
        <v>2</v>
      </c>
      <c r="B547" s="761" t="s">
        <v>980</v>
      </c>
      <c r="C547" t="s">
        <v>348</v>
      </c>
      <c r="D547" s="509">
        <v>0</v>
      </c>
      <c r="E547" s="511"/>
    </row>
    <row r="548" spans="1:5">
      <c r="A548" s="21">
        <v>2</v>
      </c>
      <c r="B548" s="758"/>
      <c r="C548" t="s">
        <v>349</v>
      </c>
      <c r="D548" s="509">
        <v>0</v>
      </c>
      <c r="E548" s="511"/>
    </row>
    <row r="549" spans="1:5">
      <c r="A549" s="21">
        <v>2</v>
      </c>
      <c r="B549" s="758"/>
      <c r="C549" t="s">
        <v>350</v>
      </c>
      <c r="D549" s="509">
        <v>21637.9</v>
      </c>
      <c r="E549" s="511"/>
    </row>
    <row r="550" spans="1:5">
      <c r="A550" s="21">
        <v>2</v>
      </c>
      <c r="B550" s="758"/>
      <c r="C550" t="s">
        <v>929</v>
      </c>
      <c r="D550" s="509">
        <v>0</v>
      </c>
      <c r="E550" s="511"/>
    </row>
    <row r="551" spans="1:5">
      <c r="A551" s="21">
        <v>2</v>
      </c>
      <c r="B551" s="758"/>
      <c r="C551" t="s">
        <v>345</v>
      </c>
      <c r="D551" s="509">
        <v>0</v>
      </c>
      <c r="E551" s="511"/>
    </row>
    <row r="552" spans="1:5">
      <c r="A552" s="21">
        <v>1</v>
      </c>
      <c r="B552" s="761" t="s">
        <v>539</v>
      </c>
      <c r="C552" t="s">
        <v>348</v>
      </c>
      <c r="D552" s="509">
        <v>196029.3</v>
      </c>
      <c r="E552" s="511"/>
    </row>
    <row r="553" spans="1:5">
      <c r="A553" s="21">
        <v>1</v>
      </c>
      <c r="B553" s="758"/>
      <c r="C553" t="s">
        <v>349</v>
      </c>
      <c r="D553" s="509">
        <v>0</v>
      </c>
      <c r="E553" s="511"/>
    </row>
    <row r="554" spans="1:5">
      <c r="A554" s="21">
        <v>1</v>
      </c>
      <c r="B554" s="758"/>
      <c r="C554" t="s">
        <v>350</v>
      </c>
      <c r="D554" s="509">
        <v>23398.6</v>
      </c>
      <c r="E554" s="511"/>
    </row>
    <row r="555" spans="1:5">
      <c r="A555" s="21">
        <v>1</v>
      </c>
      <c r="B555" s="758"/>
      <c r="C555" t="s">
        <v>929</v>
      </c>
      <c r="D555" s="509">
        <v>0</v>
      </c>
      <c r="E555" s="511"/>
    </row>
    <row r="556" spans="1:5">
      <c r="A556" s="21">
        <v>1</v>
      </c>
      <c r="B556" s="758"/>
      <c r="C556" t="s">
        <v>345</v>
      </c>
      <c r="D556" s="509">
        <v>4006.4</v>
      </c>
      <c r="E556" s="511"/>
    </row>
    <row r="557" spans="1:5">
      <c r="A557" s="21">
        <v>1</v>
      </c>
      <c r="B557" s="761" t="s">
        <v>540</v>
      </c>
      <c r="C557" t="s">
        <v>348</v>
      </c>
      <c r="D557" s="509">
        <v>104623.3</v>
      </c>
      <c r="E557" s="511"/>
    </row>
    <row r="558" spans="1:5">
      <c r="A558" s="21">
        <v>1</v>
      </c>
      <c r="B558" s="758"/>
      <c r="C558" t="s">
        <v>349</v>
      </c>
      <c r="D558" s="509">
        <v>20374.7</v>
      </c>
      <c r="E558" s="511"/>
    </row>
    <row r="559" spans="1:5">
      <c r="A559" s="21">
        <v>1</v>
      </c>
      <c r="B559" s="758"/>
      <c r="C559" t="s">
        <v>350</v>
      </c>
      <c r="D559" s="509">
        <v>5727.8</v>
      </c>
      <c r="E559" s="511"/>
    </row>
    <row r="560" spans="1:5">
      <c r="A560" s="21">
        <v>1</v>
      </c>
      <c r="B560" s="758"/>
      <c r="C560" t="s">
        <v>929</v>
      </c>
      <c r="D560" s="509">
        <v>0</v>
      </c>
      <c r="E560" s="511"/>
    </row>
    <row r="561" spans="1:5">
      <c r="A561" s="21">
        <v>1</v>
      </c>
      <c r="B561" s="758"/>
      <c r="C561" t="s">
        <v>345</v>
      </c>
      <c r="D561" s="509">
        <v>0</v>
      </c>
      <c r="E561" s="511"/>
    </row>
    <row r="562" spans="1:5">
      <c r="A562" s="21">
        <v>2</v>
      </c>
      <c r="B562" s="761" t="s">
        <v>541</v>
      </c>
      <c r="C562" t="s">
        <v>348</v>
      </c>
      <c r="D562" s="509">
        <v>0</v>
      </c>
      <c r="E562" s="511"/>
    </row>
    <row r="563" spans="1:5">
      <c r="A563" s="21">
        <v>2</v>
      </c>
      <c r="B563" s="758"/>
      <c r="C563" t="s">
        <v>349</v>
      </c>
      <c r="D563" s="509">
        <v>0</v>
      </c>
      <c r="E563" s="511"/>
    </row>
    <row r="564" spans="1:5">
      <c r="A564" s="21">
        <v>2</v>
      </c>
      <c r="B564" s="758"/>
      <c r="C564" t="s">
        <v>350</v>
      </c>
      <c r="D564" s="509">
        <v>27334.799999999999</v>
      </c>
      <c r="E564" s="511"/>
    </row>
    <row r="565" spans="1:5">
      <c r="A565" s="21">
        <v>2</v>
      </c>
      <c r="B565" s="758"/>
      <c r="C565" t="s">
        <v>929</v>
      </c>
      <c r="D565" s="509">
        <v>0</v>
      </c>
      <c r="E565" s="511"/>
    </row>
    <row r="566" spans="1:5">
      <c r="A566" s="21">
        <v>2</v>
      </c>
      <c r="B566" s="758"/>
      <c r="C566" t="s">
        <v>345</v>
      </c>
      <c r="D566" s="509">
        <v>0</v>
      </c>
      <c r="E566" s="511"/>
    </row>
    <row r="567" spans="1:5">
      <c r="A567" s="21">
        <v>2</v>
      </c>
      <c r="B567" s="761" t="s">
        <v>542</v>
      </c>
      <c r="C567" t="s">
        <v>348</v>
      </c>
      <c r="D567" s="509">
        <v>0</v>
      </c>
      <c r="E567" s="511"/>
    </row>
    <row r="568" spans="1:5">
      <c r="A568" s="21">
        <v>2</v>
      </c>
      <c r="B568" s="758"/>
      <c r="C568" t="s">
        <v>349</v>
      </c>
      <c r="D568" s="509">
        <v>0</v>
      </c>
      <c r="E568" s="511"/>
    </row>
    <row r="569" spans="1:5">
      <c r="A569" s="21">
        <v>2</v>
      </c>
      <c r="B569" s="758"/>
      <c r="C569" t="s">
        <v>350</v>
      </c>
      <c r="D569" s="509">
        <v>31784.6</v>
      </c>
      <c r="E569" s="511"/>
    </row>
    <row r="570" spans="1:5">
      <c r="A570" s="21">
        <v>2</v>
      </c>
      <c r="B570" s="758"/>
      <c r="C570" t="s">
        <v>929</v>
      </c>
      <c r="D570" s="509">
        <v>0</v>
      </c>
      <c r="E570" s="511"/>
    </row>
    <row r="571" spans="1:5">
      <c r="A571" s="21">
        <v>2</v>
      </c>
      <c r="B571" s="758"/>
      <c r="C571" t="s">
        <v>345</v>
      </c>
      <c r="D571" s="509">
        <v>0</v>
      </c>
      <c r="E571" s="511"/>
    </row>
    <row r="572" spans="1:5">
      <c r="A572" s="21">
        <v>2</v>
      </c>
      <c r="B572" s="761" t="s">
        <v>981</v>
      </c>
      <c r="C572" t="s">
        <v>348</v>
      </c>
      <c r="D572" s="509">
        <v>0</v>
      </c>
      <c r="E572" s="511"/>
    </row>
    <row r="573" spans="1:5">
      <c r="A573" s="21">
        <v>2</v>
      </c>
      <c r="B573" s="758"/>
      <c r="C573" t="s">
        <v>349</v>
      </c>
      <c r="D573" s="509">
        <v>0</v>
      </c>
      <c r="E573" s="511"/>
    </row>
    <row r="574" spans="1:5">
      <c r="A574" s="21">
        <v>2</v>
      </c>
      <c r="B574" s="758"/>
      <c r="C574" t="s">
        <v>350</v>
      </c>
      <c r="D574" s="509">
        <v>13693.8</v>
      </c>
      <c r="E574" s="511"/>
    </row>
    <row r="575" spans="1:5">
      <c r="A575" s="21">
        <v>2</v>
      </c>
      <c r="B575" s="758"/>
      <c r="C575" t="s">
        <v>929</v>
      </c>
      <c r="D575" s="509">
        <v>0</v>
      </c>
      <c r="E575" s="511"/>
    </row>
    <row r="576" spans="1:5">
      <c r="A576" s="21">
        <v>2</v>
      </c>
      <c r="B576" s="758"/>
      <c r="C576" t="s">
        <v>345</v>
      </c>
      <c r="D576" s="509">
        <v>0</v>
      </c>
      <c r="E576" s="511"/>
    </row>
    <row r="577" spans="1:5">
      <c r="A577" s="21">
        <v>1</v>
      </c>
      <c r="B577" s="761" t="s">
        <v>543</v>
      </c>
      <c r="C577" t="s">
        <v>348</v>
      </c>
      <c r="D577" s="509">
        <v>1289833.6000000001</v>
      </c>
      <c r="E577" s="511"/>
    </row>
    <row r="578" spans="1:5">
      <c r="A578" s="21">
        <v>1</v>
      </c>
      <c r="B578" s="758"/>
      <c r="C578" t="s">
        <v>349</v>
      </c>
      <c r="D578" s="509">
        <v>534862.69999999995</v>
      </c>
      <c r="E578" s="511"/>
    </row>
    <row r="579" spans="1:5">
      <c r="A579" s="21">
        <v>1</v>
      </c>
      <c r="B579" s="758"/>
      <c r="C579" t="s">
        <v>350</v>
      </c>
      <c r="D579" s="509">
        <v>65451.8</v>
      </c>
      <c r="E579" s="511"/>
    </row>
    <row r="580" spans="1:5">
      <c r="A580" s="21">
        <v>1</v>
      </c>
      <c r="B580" s="758"/>
      <c r="C580" t="s">
        <v>929</v>
      </c>
      <c r="D580" s="509">
        <v>0</v>
      </c>
      <c r="E580" s="511"/>
    </row>
    <row r="581" spans="1:5">
      <c r="A581" s="21">
        <v>1</v>
      </c>
      <c r="B581" s="758"/>
      <c r="C581" t="s">
        <v>345</v>
      </c>
      <c r="D581" s="509">
        <v>0</v>
      </c>
      <c r="E581" s="511"/>
    </row>
    <row r="582" spans="1:5">
      <c r="A582" s="21">
        <v>1</v>
      </c>
      <c r="B582" s="761" t="s">
        <v>544</v>
      </c>
      <c r="C582" t="s">
        <v>348</v>
      </c>
      <c r="D582" s="509">
        <v>1388347.3</v>
      </c>
      <c r="E582" s="511"/>
    </row>
    <row r="583" spans="1:5">
      <c r="A583" s="21">
        <v>1</v>
      </c>
      <c r="B583" s="758"/>
      <c r="C583" t="s">
        <v>349</v>
      </c>
      <c r="D583" s="509">
        <v>1169727.5</v>
      </c>
      <c r="E583" s="511"/>
    </row>
    <row r="584" spans="1:5">
      <c r="A584" s="21">
        <v>1</v>
      </c>
      <c r="B584" s="758"/>
      <c r="C584" t="s">
        <v>350</v>
      </c>
      <c r="D584" s="509">
        <v>315380</v>
      </c>
      <c r="E584" s="511"/>
    </row>
    <row r="585" spans="1:5">
      <c r="A585" s="21">
        <v>1</v>
      </c>
      <c r="B585" s="758"/>
      <c r="C585" t="s">
        <v>929</v>
      </c>
      <c r="D585" s="509">
        <v>0</v>
      </c>
      <c r="E585" s="511"/>
    </row>
    <row r="586" spans="1:5">
      <c r="A586" s="21">
        <v>1</v>
      </c>
      <c r="B586" s="758"/>
      <c r="C586" t="s">
        <v>345</v>
      </c>
      <c r="D586" s="509">
        <v>0</v>
      </c>
      <c r="E586" s="511"/>
    </row>
    <row r="587" spans="1:5">
      <c r="A587" s="21">
        <v>1</v>
      </c>
      <c r="B587" s="761" t="s">
        <v>545</v>
      </c>
      <c r="C587" t="s">
        <v>348</v>
      </c>
      <c r="D587" s="509">
        <v>158600.4</v>
      </c>
      <c r="E587" s="511"/>
    </row>
    <row r="588" spans="1:5">
      <c r="A588" s="21">
        <v>1</v>
      </c>
      <c r="B588" s="758"/>
      <c r="C588" t="s">
        <v>349</v>
      </c>
      <c r="D588" s="509">
        <v>0</v>
      </c>
      <c r="E588" s="511"/>
    </row>
    <row r="589" spans="1:5">
      <c r="A589" s="21">
        <v>1</v>
      </c>
      <c r="B589" s="758"/>
      <c r="C589" t="s">
        <v>350</v>
      </c>
      <c r="D589" s="509">
        <v>0</v>
      </c>
      <c r="E589" s="511"/>
    </row>
    <row r="590" spans="1:5">
      <c r="A590" s="21">
        <v>1</v>
      </c>
      <c r="B590" s="758"/>
      <c r="C590" t="s">
        <v>929</v>
      </c>
      <c r="D590" s="509">
        <v>0</v>
      </c>
      <c r="E590" s="511"/>
    </row>
    <row r="591" spans="1:5">
      <c r="A591" s="21">
        <v>1</v>
      </c>
      <c r="B591" s="758"/>
      <c r="C591" t="s">
        <v>345</v>
      </c>
      <c r="D591" s="509">
        <v>0</v>
      </c>
      <c r="E591" s="511"/>
    </row>
    <row r="592" spans="1:5">
      <c r="A592" s="21">
        <v>4</v>
      </c>
      <c r="B592" s="761" t="s">
        <v>546</v>
      </c>
      <c r="C592" t="s">
        <v>348</v>
      </c>
      <c r="D592" s="509">
        <v>1850594.8</v>
      </c>
      <c r="E592" s="511"/>
    </row>
    <row r="593" spans="1:5">
      <c r="A593" s="21">
        <v>4</v>
      </c>
      <c r="B593" s="758"/>
      <c r="C593" t="s">
        <v>349</v>
      </c>
      <c r="D593" s="509">
        <v>7735.6</v>
      </c>
      <c r="E593" s="511"/>
    </row>
    <row r="594" spans="1:5">
      <c r="A594" s="21">
        <v>4</v>
      </c>
      <c r="B594" s="758"/>
      <c r="C594" t="s">
        <v>350</v>
      </c>
      <c r="D594" s="509">
        <v>4728</v>
      </c>
      <c r="E594" s="511"/>
    </row>
    <row r="595" spans="1:5">
      <c r="A595" s="21">
        <v>4</v>
      </c>
      <c r="B595" s="758"/>
      <c r="C595" t="s">
        <v>929</v>
      </c>
      <c r="D595" s="509">
        <v>0</v>
      </c>
      <c r="E595" s="511"/>
    </row>
    <row r="596" spans="1:5">
      <c r="A596" s="21">
        <v>4</v>
      </c>
      <c r="B596" s="758"/>
      <c r="C596" t="s">
        <v>345</v>
      </c>
      <c r="D596" s="509">
        <v>0</v>
      </c>
      <c r="E596" s="511"/>
    </row>
    <row r="597" spans="1:5">
      <c r="A597" s="21">
        <v>1</v>
      </c>
      <c r="B597" s="761" t="s">
        <v>547</v>
      </c>
      <c r="C597" t="s">
        <v>348</v>
      </c>
      <c r="D597" s="509">
        <v>1491090.6</v>
      </c>
      <c r="E597" s="511"/>
    </row>
    <row r="598" spans="1:5">
      <c r="A598" s="21">
        <v>1</v>
      </c>
      <c r="B598" s="758"/>
      <c r="C598" t="s">
        <v>349</v>
      </c>
      <c r="D598" s="509">
        <v>4803.5</v>
      </c>
      <c r="E598" s="511"/>
    </row>
    <row r="599" spans="1:5">
      <c r="A599" s="21">
        <v>1</v>
      </c>
      <c r="B599" s="758"/>
      <c r="C599" t="s">
        <v>350</v>
      </c>
      <c r="D599" s="509">
        <v>0</v>
      </c>
      <c r="E599" s="511"/>
    </row>
    <row r="600" spans="1:5">
      <c r="A600" s="21">
        <v>1</v>
      </c>
      <c r="B600" s="758"/>
      <c r="C600" t="s">
        <v>929</v>
      </c>
      <c r="D600" s="509">
        <v>0</v>
      </c>
      <c r="E600" s="511"/>
    </row>
    <row r="601" spans="1:5">
      <c r="A601" s="21">
        <v>1</v>
      </c>
      <c r="B601" s="758"/>
      <c r="C601" t="s">
        <v>345</v>
      </c>
      <c r="D601" s="509">
        <v>0</v>
      </c>
      <c r="E601" s="511"/>
    </row>
    <row r="602" spans="1:5">
      <c r="A602" s="21">
        <v>11</v>
      </c>
      <c r="B602" s="761" t="s">
        <v>548</v>
      </c>
      <c r="C602" t="s">
        <v>348</v>
      </c>
      <c r="D602" s="509">
        <v>3885481.5</v>
      </c>
      <c r="E602" s="511"/>
    </row>
    <row r="603" spans="1:5">
      <c r="A603" s="21">
        <v>11</v>
      </c>
      <c r="B603" s="758"/>
      <c r="C603" t="s">
        <v>349</v>
      </c>
      <c r="D603" s="509">
        <v>0</v>
      </c>
      <c r="E603" s="511"/>
    </row>
    <row r="604" spans="1:5">
      <c r="A604" s="21">
        <v>11</v>
      </c>
      <c r="B604" s="758"/>
      <c r="C604" t="s">
        <v>350</v>
      </c>
      <c r="D604" s="509">
        <v>0</v>
      </c>
      <c r="E604" s="511"/>
    </row>
    <row r="605" spans="1:5">
      <c r="A605" s="21">
        <v>11</v>
      </c>
      <c r="B605" s="758"/>
      <c r="C605" t="s">
        <v>929</v>
      </c>
      <c r="D605" s="509">
        <v>0</v>
      </c>
      <c r="E605" s="511"/>
    </row>
    <row r="606" spans="1:5">
      <c r="A606" s="21">
        <v>11</v>
      </c>
      <c r="B606" s="762"/>
      <c r="C606" t="s">
        <v>345</v>
      </c>
      <c r="D606" s="509">
        <v>0</v>
      </c>
      <c r="E606" s="511"/>
    </row>
    <row r="607" spans="1:5">
      <c r="A607" s="21">
        <v>4</v>
      </c>
      <c r="B607" s="761" t="s">
        <v>549</v>
      </c>
      <c r="C607" t="s">
        <v>348</v>
      </c>
      <c r="D607" s="509">
        <v>880278.8</v>
      </c>
      <c r="E607" s="511"/>
    </row>
    <row r="608" spans="1:5">
      <c r="A608" s="21">
        <v>4</v>
      </c>
      <c r="B608" s="758"/>
      <c r="C608" t="s">
        <v>349</v>
      </c>
      <c r="D608" s="509">
        <v>2363.1999999999998</v>
      </c>
      <c r="E608" s="511"/>
    </row>
    <row r="609" spans="1:5">
      <c r="A609" s="21">
        <v>4</v>
      </c>
      <c r="B609" s="758"/>
      <c r="C609" t="s">
        <v>350</v>
      </c>
      <c r="D609" s="509">
        <v>0</v>
      </c>
      <c r="E609" s="511"/>
    </row>
    <row r="610" spans="1:5">
      <c r="A610" s="21">
        <v>4</v>
      </c>
      <c r="B610" s="758"/>
      <c r="C610" t="s">
        <v>929</v>
      </c>
      <c r="D610" s="509">
        <v>0</v>
      </c>
      <c r="E610" s="511"/>
    </row>
    <row r="611" spans="1:5">
      <c r="A611" s="21">
        <v>4</v>
      </c>
      <c r="B611" s="758"/>
      <c r="C611" t="s">
        <v>345</v>
      </c>
      <c r="D611" s="509">
        <v>7111.1</v>
      </c>
      <c r="E611" s="511"/>
    </row>
    <row r="612" spans="1:5">
      <c r="A612" s="21">
        <v>8</v>
      </c>
      <c r="B612" s="761" t="s">
        <v>550</v>
      </c>
      <c r="C612" t="s">
        <v>348</v>
      </c>
      <c r="D612" s="509">
        <v>833656.2</v>
      </c>
      <c r="E612" s="511"/>
    </row>
    <row r="613" spans="1:5">
      <c r="A613" s="21">
        <v>8</v>
      </c>
      <c r="B613" s="758"/>
      <c r="C613" t="s">
        <v>349</v>
      </c>
      <c r="D613" s="509">
        <v>0</v>
      </c>
      <c r="E613" s="511"/>
    </row>
    <row r="614" spans="1:5">
      <c r="A614" s="21">
        <v>8</v>
      </c>
      <c r="B614" s="758"/>
      <c r="C614" t="s">
        <v>350</v>
      </c>
      <c r="D614" s="509">
        <v>259953.7</v>
      </c>
      <c r="E614" s="511"/>
    </row>
    <row r="615" spans="1:5">
      <c r="A615" s="21">
        <v>8</v>
      </c>
      <c r="B615" s="758"/>
      <c r="C615" t="s">
        <v>929</v>
      </c>
      <c r="D615" s="509">
        <v>0</v>
      </c>
      <c r="E615" s="511"/>
    </row>
    <row r="616" spans="1:5">
      <c r="A616" s="21">
        <v>8</v>
      </c>
      <c r="B616" s="758"/>
      <c r="C616" t="s">
        <v>345</v>
      </c>
      <c r="D616" s="509">
        <v>0</v>
      </c>
      <c r="E616" s="511"/>
    </row>
    <row r="617" spans="1:5">
      <c r="A617" s="21">
        <v>1</v>
      </c>
      <c r="B617" s="761" t="s">
        <v>551</v>
      </c>
      <c r="C617" t="s">
        <v>348</v>
      </c>
      <c r="D617" s="509">
        <v>256067.8</v>
      </c>
      <c r="E617" s="511"/>
    </row>
    <row r="618" spans="1:5">
      <c r="A618" s="21">
        <v>1</v>
      </c>
      <c r="B618" s="758"/>
      <c r="C618" t="s">
        <v>349</v>
      </c>
      <c r="D618" s="509">
        <v>0</v>
      </c>
      <c r="E618" s="511"/>
    </row>
    <row r="619" spans="1:5">
      <c r="A619" s="21">
        <v>1</v>
      </c>
      <c r="B619" s="758"/>
      <c r="C619" t="s">
        <v>350</v>
      </c>
      <c r="D619" s="509">
        <v>14186.9</v>
      </c>
      <c r="E619" s="511"/>
    </row>
    <row r="620" spans="1:5">
      <c r="A620" s="21">
        <v>1</v>
      </c>
      <c r="B620" s="758"/>
      <c r="C620" t="s">
        <v>929</v>
      </c>
      <c r="D620" s="509">
        <v>0</v>
      </c>
      <c r="E620" s="511"/>
    </row>
    <row r="621" spans="1:5">
      <c r="A621" s="21">
        <v>1</v>
      </c>
      <c r="B621" s="758"/>
      <c r="C621" t="s">
        <v>345</v>
      </c>
      <c r="D621" s="509">
        <v>0</v>
      </c>
      <c r="E621" s="511"/>
    </row>
    <row r="622" spans="1:5">
      <c r="A622" s="21">
        <v>4</v>
      </c>
      <c r="B622" s="761" t="s">
        <v>552</v>
      </c>
      <c r="C622" t="s">
        <v>348</v>
      </c>
      <c r="D622" s="509">
        <v>529574.19999999995</v>
      </c>
      <c r="E622" s="511"/>
    </row>
    <row r="623" spans="1:5">
      <c r="A623" s="21">
        <v>4</v>
      </c>
      <c r="B623" s="758"/>
      <c r="C623" t="s">
        <v>349</v>
      </c>
      <c r="D623" s="509">
        <v>0</v>
      </c>
      <c r="E623" s="511"/>
    </row>
    <row r="624" spans="1:5">
      <c r="A624" s="21">
        <v>4</v>
      </c>
      <c r="B624" s="758"/>
      <c r="C624" t="s">
        <v>350</v>
      </c>
      <c r="D624" s="509">
        <v>12568.1</v>
      </c>
      <c r="E624" s="511"/>
    </row>
    <row r="625" spans="1:5">
      <c r="A625" s="21">
        <v>4</v>
      </c>
      <c r="B625" s="758"/>
      <c r="C625" t="s">
        <v>929</v>
      </c>
      <c r="D625" s="509">
        <v>0</v>
      </c>
      <c r="E625" s="511"/>
    </row>
    <row r="626" spans="1:5">
      <c r="A626" s="21">
        <v>4</v>
      </c>
      <c r="B626" s="758"/>
      <c r="C626" t="s">
        <v>345</v>
      </c>
      <c r="D626" s="509">
        <v>5142.7</v>
      </c>
      <c r="E626" s="511"/>
    </row>
    <row r="627" spans="1:5">
      <c r="A627" s="21">
        <v>15</v>
      </c>
      <c r="B627" s="761" t="s">
        <v>553</v>
      </c>
      <c r="C627" t="s">
        <v>348</v>
      </c>
      <c r="D627" s="509">
        <v>586588.19999999995</v>
      </c>
      <c r="E627" s="511"/>
    </row>
    <row r="628" spans="1:5">
      <c r="A628" s="21">
        <v>15</v>
      </c>
      <c r="B628" s="758"/>
      <c r="C628" t="s">
        <v>349</v>
      </c>
      <c r="D628" s="509">
        <v>18296.7</v>
      </c>
      <c r="E628" s="511"/>
    </row>
    <row r="629" spans="1:5">
      <c r="A629" s="21">
        <v>15</v>
      </c>
      <c r="B629" s="758"/>
      <c r="C629" t="s">
        <v>350</v>
      </c>
      <c r="D629" s="509">
        <v>0</v>
      </c>
      <c r="E629" s="511"/>
    </row>
    <row r="630" spans="1:5">
      <c r="A630" s="21">
        <v>15</v>
      </c>
      <c r="B630" s="758"/>
      <c r="C630" t="s">
        <v>929</v>
      </c>
      <c r="D630" s="509">
        <v>0</v>
      </c>
      <c r="E630" s="511"/>
    </row>
    <row r="631" spans="1:5">
      <c r="A631" s="21">
        <v>15</v>
      </c>
      <c r="B631" s="758"/>
      <c r="C631" t="s">
        <v>345</v>
      </c>
      <c r="D631" s="509">
        <v>18680.2</v>
      </c>
      <c r="E631" s="511"/>
    </row>
    <row r="632" spans="1:5">
      <c r="A632" s="21">
        <v>5</v>
      </c>
      <c r="B632" s="761" t="s">
        <v>554</v>
      </c>
      <c r="C632" t="s">
        <v>348</v>
      </c>
      <c r="D632" s="509">
        <v>259643.4</v>
      </c>
      <c r="E632" s="511"/>
    </row>
    <row r="633" spans="1:5">
      <c r="A633" s="21">
        <v>5</v>
      </c>
      <c r="B633" s="758"/>
      <c r="C633" t="s">
        <v>349</v>
      </c>
      <c r="D633" s="509">
        <v>0</v>
      </c>
      <c r="E633" s="511"/>
    </row>
    <row r="634" spans="1:5">
      <c r="A634" s="21">
        <v>5</v>
      </c>
      <c r="B634" s="758"/>
      <c r="C634" t="s">
        <v>350</v>
      </c>
      <c r="D634" s="509">
        <v>0</v>
      </c>
      <c r="E634" s="511"/>
    </row>
    <row r="635" spans="1:5">
      <c r="A635" s="21">
        <v>5</v>
      </c>
      <c r="B635" s="758"/>
      <c r="C635" t="s">
        <v>929</v>
      </c>
      <c r="D635" s="509">
        <v>0</v>
      </c>
      <c r="E635" s="511"/>
    </row>
    <row r="636" spans="1:5">
      <c r="A636" s="21">
        <v>5</v>
      </c>
      <c r="B636" s="762"/>
      <c r="C636" t="s">
        <v>345</v>
      </c>
      <c r="D636" s="509">
        <v>27802.1</v>
      </c>
      <c r="E636" s="511"/>
    </row>
    <row r="637" spans="1:5">
      <c r="A637" s="21">
        <v>1</v>
      </c>
      <c r="B637" s="761" t="s">
        <v>555</v>
      </c>
      <c r="C637" t="s">
        <v>348</v>
      </c>
      <c r="D637" s="509">
        <v>250204.1</v>
      </c>
      <c r="E637" s="511"/>
    </row>
    <row r="638" spans="1:5">
      <c r="A638" s="21">
        <v>1</v>
      </c>
      <c r="B638" s="758"/>
      <c r="C638" t="s">
        <v>349</v>
      </c>
      <c r="D638" s="509">
        <v>0</v>
      </c>
      <c r="E638" s="511"/>
    </row>
    <row r="639" spans="1:5">
      <c r="A639" s="21">
        <v>1</v>
      </c>
      <c r="B639" s="758"/>
      <c r="C639" t="s">
        <v>350</v>
      </c>
      <c r="D639" s="509">
        <v>0</v>
      </c>
      <c r="E639" s="511"/>
    </row>
    <row r="640" spans="1:5">
      <c r="A640" s="21">
        <v>1</v>
      </c>
      <c r="B640" s="758"/>
      <c r="C640" t="s">
        <v>929</v>
      </c>
      <c r="D640" s="509">
        <v>0</v>
      </c>
      <c r="E640" s="511"/>
    </row>
    <row r="641" spans="1:5">
      <c r="A641" s="21">
        <v>1</v>
      </c>
      <c r="B641" s="758"/>
      <c r="C641" t="s">
        <v>345</v>
      </c>
      <c r="D641" s="509">
        <v>0</v>
      </c>
      <c r="E641" s="511"/>
    </row>
    <row r="642" spans="1:5">
      <c r="A642" s="21">
        <v>1</v>
      </c>
      <c r="B642" s="761" t="s">
        <v>556</v>
      </c>
      <c r="C642" t="s">
        <v>348</v>
      </c>
      <c r="D642" s="509">
        <v>1569110.2</v>
      </c>
      <c r="E642" s="511"/>
    </row>
    <row r="643" spans="1:5">
      <c r="A643" s="21">
        <v>1</v>
      </c>
      <c r="B643" s="758"/>
      <c r="C643" t="s">
        <v>349</v>
      </c>
      <c r="D643" s="509">
        <v>1428.7</v>
      </c>
      <c r="E643" s="511"/>
    </row>
    <row r="644" spans="1:5">
      <c r="A644" s="21">
        <v>1</v>
      </c>
      <c r="B644" s="758"/>
      <c r="C644" t="s">
        <v>350</v>
      </c>
      <c r="D644" s="509">
        <v>0</v>
      </c>
      <c r="E644" s="511"/>
    </row>
    <row r="645" spans="1:5">
      <c r="A645" s="21">
        <v>1</v>
      </c>
      <c r="B645" s="758"/>
      <c r="C645" t="s">
        <v>929</v>
      </c>
      <c r="D645" s="509">
        <v>1679.7</v>
      </c>
      <c r="E645" s="511"/>
    </row>
    <row r="646" spans="1:5">
      <c r="A646" s="21">
        <v>1</v>
      </c>
      <c r="B646" s="758"/>
      <c r="C646" t="s">
        <v>345</v>
      </c>
      <c r="D646" s="509">
        <v>34323.4</v>
      </c>
      <c r="E646" s="511"/>
    </row>
    <row r="647" spans="1:5">
      <c r="A647" s="21">
        <v>4</v>
      </c>
      <c r="B647" s="761" t="s">
        <v>557</v>
      </c>
      <c r="C647" t="s">
        <v>348</v>
      </c>
      <c r="D647" s="509">
        <v>1264816.8</v>
      </c>
      <c r="E647" s="511"/>
    </row>
    <row r="648" spans="1:5">
      <c r="A648" s="21">
        <v>4</v>
      </c>
      <c r="B648" s="758"/>
      <c r="C648" t="s">
        <v>349</v>
      </c>
      <c r="D648" s="509">
        <v>188912.9</v>
      </c>
      <c r="E648" s="511"/>
    </row>
    <row r="649" spans="1:5">
      <c r="A649" s="21">
        <v>4</v>
      </c>
      <c r="B649" s="758"/>
      <c r="C649" t="s">
        <v>350</v>
      </c>
      <c r="D649" s="509">
        <v>1046.9000000000001</v>
      </c>
      <c r="E649" s="511"/>
    </row>
    <row r="650" spans="1:5">
      <c r="A650" s="21">
        <v>4</v>
      </c>
      <c r="B650" s="758"/>
      <c r="C650" t="s">
        <v>929</v>
      </c>
      <c r="D650" s="509">
        <v>0</v>
      </c>
      <c r="E650" s="511"/>
    </row>
    <row r="651" spans="1:5">
      <c r="A651" s="21">
        <v>4</v>
      </c>
      <c r="B651" s="758"/>
      <c r="C651" t="s">
        <v>345</v>
      </c>
      <c r="D651" s="509">
        <v>0</v>
      </c>
      <c r="E651" s="511"/>
    </row>
    <row r="652" spans="1:5">
      <c r="A652" s="21">
        <v>1</v>
      </c>
      <c r="B652" s="758" t="s">
        <v>1728</v>
      </c>
      <c r="C652" t="s">
        <v>348</v>
      </c>
      <c r="D652" s="509">
        <v>1447644.8</v>
      </c>
      <c r="E652" s="511"/>
    </row>
    <row r="653" spans="1:5">
      <c r="A653" s="21">
        <v>1</v>
      </c>
      <c r="B653" s="758"/>
      <c r="C653" t="s">
        <v>349</v>
      </c>
      <c r="D653" s="509">
        <v>51902.7</v>
      </c>
      <c r="E653" s="511"/>
    </row>
    <row r="654" spans="1:5">
      <c r="A654" s="21">
        <v>1</v>
      </c>
      <c r="B654" s="758"/>
      <c r="C654" t="s">
        <v>350</v>
      </c>
      <c r="D654" s="509">
        <v>279398.8</v>
      </c>
      <c r="E654" s="511"/>
    </row>
    <row r="655" spans="1:5">
      <c r="A655" s="21">
        <v>1</v>
      </c>
      <c r="B655" s="758"/>
      <c r="C655" t="s">
        <v>929</v>
      </c>
      <c r="D655" s="509">
        <v>0</v>
      </c>
      <c r="E655" s="511"/>
    </row>
    <row r="656" spans="1:5">
      <c r="A656" s="21">
        <v>1</v>
      </c>
      <c r="B656" s="760"/>
      <c r="C656" t="s">
        <v>345</v>
      </c>
      <c r="D656" s="509">
        <v>0</v>
      </c>
      <c r="E656" s="511"/>
    </row>
    <row r="657" spans="1:5">
      <c r="A657" s="21">
        <v>3</v>
      </c>
      <c r="B657" s="761" t="s">
        <v>558</v>
      </c>
      <c r="C657" t="s">
        <v>348</v>
      </c>
      <c r="D657" s="509">
        <v>131566.1</v>
      </c>
      <c r="E657" s="511"/>
    </row>
    <row r="658" spans="1:5">
      <c r="A658" s="21">
        <v>3</v>
      </c>
      <c r="B658" s="758"/>
      <c r="C658" t="s">
        <v>349</v>
      </c>
      <c r="D658" s="509">
        <v>0</v>
      </c>
      <c r="E658" s="511"/>
    </row>
    <row r="659" spans="1:5">
      <c r="A659" s="21">
        <v>3</v>
      </c>
      <c r="B659" s="758"/>
      <c r="C659" t="s">
        <v>350</v>
      </c>
      <c r="D659" s="509">
        <v>4163.3999999999996</v>
      </c>
      <c r="E659" s="511"/>
    </row>
    <row r="660" spans="1:5">
      <c r="A660" s="21">
        <v>3</v>
      </c>
      <c r="B660" s="758"/>
      <c r="C660" t="s">
        <v>929</v>
      </c>
      <c r="D660" s="509">
        <v>0</v>
      </c>
      <c r="E660" s="511"/>
    </row>
    <row r="661" spans="1:5">
      <c r="A661" s="21">
        <v>3</v>
      </c>
      <c r="B661" s="758"/>
      <c r="C661" t="s">
        <v>345</v>
      </c>
      <c r="D661" s="509">
        <v>0</v>
      </c>
      <c r="E661" s="511"/>
    </row>
    <row r="662" spans="1:5">
      <c r="A662" s="21">
        <v>11</v>
      </c>
      <c r="B662" s="758" t="s">
        <v>1729</v>
      </c>
      <c r="C662" t="s">
        <v>348</v>
      </c>
      <c r="D662" s="509">
        <v>2908791.5</v>
      </c>
      <c r="E662" s="511"/>
    </row>
    <row r="663" spans="1:5">
      <c r="A663" s="21">
        <v>11</v>
      </c>
      <c r="B663" s="758"/>
      <c r="C663" t="s">
        <v>349</v>
      </c>
      <c r="D663" s="509">
        <v>119702.7</v>
      </c>
      <c r="E663" s="511"/>
    </row>
    <row r="664" spans="1:5">
      <c r="A664" s="21">
        <v>11</v>
      </c>
      <c r="B664" s="758"/>
      <c r="C664" t="s">
        <v>350</v>
      </c>
      <c r="D664" s="509">
        <v>14529.1</v>
      </c>
      <c r="E664" s="511"/>
    </row>
    <row r="665" spans="1:5">
      <c r="A665" s="21">
        <v>11</v>
      </c>
      <c r="B665" s="758"/>
      <c r="C665" t="s">
        <v>929</v>
      </c>
      <c r="D665" s="509">
        <v>65638.5</v>
      </c>
      <c r="E665" s="511"/>
    </row>
    <row r="666" spans="1:5">
      <c r="A666" s="21">
        <v>11</v>
      </c>
      <c r="B666" s="760"/>
      <c r="C666" t="s">
        <v>345</v>
      </c>
      <c r="D666" s="509">
        <v>31106.6</v>
      </c>
      <c r="E666" s="511"/>
    </row>
    <row r="667" spans="1:5">
      <c r="A667" s="21">
        <v>1</v>
      </c>
      <c r="B667" s="761" t="s">
        <v>559</v>
      </c>
      <c r="C667" t="s">
        <v>348</v>
      </c>
      <c r="D667" s="509">
        <v>194111</v>
      </c>
      <c r="E667" s="511"/>
    </row>
    <row r="668" spans="1:5">
      <c r="A668" s="21">
        <v>1</v>
      </c>
      <c r="B668" s="758"/>
      <c r="C668" t="s">
        <v>349</v>
      </c>
      <c r="D668" s="509">
        <v>0</v>
      </c>
      <c r="E668" s="511"/>
    </row>
    <row r="669" spans="1:5">
      <c r="A669" s="21">
        <v>1</v>
      </c>
      <c r="B669" s="758"/>
      <c r="C669" t="s">
        <v>350</v>
      </c>
      <c r="D669" s="509">
        <v>0</v>
      </c>
      <c r="E669" s="511"/>
    </row>
    <row r="670" spans="1:5">
      <c r="A670" s="21">
        <v>1</v>
      </c>
      <c r="B670" s="758"/>
      <c r="C670" t="s">
        <v>929</v>
      </c>
      <c r="D670" s="509">
        <v>0</v>
      </c>
      <c r="E670" s="511"/>
    </row>
    <row r="671" spans="1:5">
      <c r="A671" s="21">
        <v>1</v>
      </c>
      <c r="B671" s="762"/>
      <c r="C671" t="s">
        <v>345</v>
      </c>
      <c r="D671" s="509">
        <v>0</v>
      </c>
      <c r="E671" s="511"/>
    </row>
    <row r="672" spans="1:5">
      <c r="A672" s="21">
        <v>6</v>
      </c>
      <c r="B672" s="768" t="s">
        <v>1730</v>
      </c>
      <c r="C672" t="s">
        <v>348</v>
      </c>
      <c r="D672" s="509">
        <v>1130497.8</v>
      </c>
      <c r="E672" s="511"/>
    </row>
    <row r="673" spans="1:5">
      <c r="A673" s="21">
        <v>6</v>
      </c>
      <c r="B673" s="758"/>
      <c r="C673" t="s">
        <v>349</v>
      </c>
      <c r="D673" s="509">
        <v>508321.4</v>
      </c>
      <c r="E673" s="511"/>
    </row>
    <row r="674" spans="1:5">
      <c r="A674" s="21">
        <v>6</v>
      </c>
      <c r="B674" s="758"/>
      <c r="C674" t="s">
        <v>350</v>
      </c>
      <c r="D674" s="509">
        <v>65701</v>
      </c>
      <c r="E674" s="511"/>
    </row>
    <row r="675" spans="1:5">
      <c r="A675" s="21">
        <v>6</v>
      </c>
      <c r="B675" s="758"/>
      <c r="C675" t="s">
        <v>929</v>
      </c>
      <c r="D675" s="509">
        <v>0</v>
      </c>
      <c r="E675" s="511"/>
    </row>
    <row r="676" spans="1:5">
      <c r="A676" s="21">
        <v>6</v>
      </c>
      <c r="B676" s="760"/>
      <c r="C676" t="s">
        <v>345</v>
      </c>
      <c r="D676" s="509">
        <v>0</v>
      </c>
      <c r="E676" s="511"/>
    </row>
    <row r="677" spans="1:5">
      <c r="A677" s="21">
        <v>1</v>
      </c>
      <c r="B677" s="768" t="s">
        <v>1731</v>
      </c>
      <c r="C677" t="s">
        <v>348</v>
      </c>
      <c r="D677" s="509">
        <v>1704725.1</v>
      </c>
      <c r="E677" s="511"/>
    </row>
    <row r="678" spans="1:5">
      <c r="A678" s="21">
        <v>1</v>
      </c>
      <c r="B678" s="758"/>
      <c r="C678" t="s">
        <v>349</v>
      </c>
      <c r="D678" s="509">
        <v>57297.1</v>
      </c>
      <c r="E678" s="511"/>
    </row>
    <row r="679" spans="1:5">
      <c r="A679" s="21">
        <v>1</v>
      </c>
      <c r="B679" s="758"/>
      <c r="C679" t="s">
        <v>350</v>
      </c>
      <c r="D679" s="509">
        <v>96388.800000000003</v>
      </c>
      <c r="E679" s="511"/>
    </row>
    <row r="680" spans="1:5">
      <c r="A680" s="21">
        <v>1</v>
      </c>
      <c r="B680" s="758"/>
      <c r="C680" t="s">
        <v>929</v>
      </c>
      <c r="D680" s="509">
        <v>0</v>
      </c>
      <c r="E680" s="511"/>
    </row>
    <row r="681" spans="1:5">
      <c r="A681" s="21">
        <v>1</v>
      </c>
      <c r="B681" s="760"/>
      <c r="C681" t="s">
        <v>345</v>
      </c>
      <c r="D681" s="509">
        <v>0</v>
      </c>
      <c r="E681" s="511"/>
    </row>
    <row r="682" spans="1:5">
      <c r="A682" s="21">
        <v>3</v>
      </c>
      <c r="B682" s="761" t="s">
        <v>560</v>
      </c>
      <c r="C682" t="s">
        <v>348</v>
      </c>
      <c r="D682" s="509">
        <v>48604.6</v>
      </c>
      <c r="E682" s="511"/>
    </row>
    <row r="683" spans="1:5">
      <c r="A683" s="21">
        <v>3</v>
      </c>
      <c r="B683" s="758"/>
      <c r="C683" t="s">
        <v>349</v>
      </c>
      <c r="D683" s="509">
        <v>0</v>
      </c>
      <c r="E683" s="511"/>
    </row>
    <row r="684" spans="1:5">
      <c r="A684" s="21">
        <v>3</v>
      </c>
      <c r="B684" s="758"/>
      <c r="C684" t="s">
        <v>350</v>
      </c>
      <c r="D684" s="509">
        <v>16281.4</v>
      </c>
      <c r="E684" s="511"/>
    </row>
    <row r="685" spans="1:5">
      <c r="A685" s="21">
        <v>3</v>
      </c>
      <c r="B685" s="758"/>
      <c r="C685" t="s">
        <v>929</v>
      </c>
      <c r="D685" s="509">
        <v>0</v>
      </c>
      <c r="E685" s="511"/>
    </row>
    <row r="686" spans="1:5">
      <c r="A686" s="21">
        <v>3</v>
      </c>
      <c r="B686" s="758"/>
      <c r="C686" t="s">
        <v>345</v>
      </c>
      <c r="D686" s="509">
        <v>0</v>
      </c>
      <c r="E686" s="511"/>
    </row>
    <row r="687" spans="1:5">
      <c r="A687" s="21">
        <v>15</v>
      </c>
      <c r="B687" s="761" t="s">
        <v>561</v>
      </c>
      <c r="C687" t="s">
        <v>348</v>
      </c>
      <c r="D687" s="509">
        <v>3083407.6</v>
      </c>
      <c r="E687" s="511"/>
    </row>
    <row r="688" spans="1:5">
      <c r="A688" s="21">
        <v>15</v>
      </c>
      <c r="B688" s="758"/>
      <c r="C688" t="s">
        <v>349</v>
      </c>
      <c r="D688" s="509">
        <v>0</v>
      </c>
      <c r="E688" s="511"/>
    </row>
    <row r="689" spans="1:5">
      <c r="A689" s="21">
        <v>15</v>
      </c>
      <c r="B689" s="758"/>
      <c r="C689" t="s">
        <v>350</v>
      </c>
      <c r="D689" s="509">
        <v>0</v>
      </c>
      <c r="E689" s="511"/>
    </row>
    <row r="690" spans="1:5">
      <c r="A690" s="21">
        <v>15</v>
      </c>
      <c r="B690" s="758"/>
      <c r="C690" t="s">
        <v>929</v>
      </c>
      <c r="D690" s="509">
        <v>0</v>
      </c>
      <c r="E690" s="511"/>
    </row>
    <row r="691" spans="1:5">
      <c r="A691" s="21">
        <v>15</v>
      </c>
      <c r="B691" s="758"/>
      <c r="C691" t="s">
        <v>345</v>
      </c>
      <c r="D691" s="509">
        <v>4244.6000000000004</v>
      </c>
      <c r="E691" s="511"/>
    </row>
    <row r="692" spans="1:5">
      <c r="A692" s="21">
        <v>1</v>
      </c>
      <c r="B692" s="761" t="s">
        <v>562</v>
      </c>
      <c r="C692" t="s">
        <v>348</v>
      </c>
      <c r="D692" s="509">
        <v>472698.3</v>
      </c>
      <c r="E692" s="511"/>
    </row>
    <row r="693" spans="1:5">
      <c r="A693" s="21">
        <v>1</v>
      </c>
      <c r="B693" s="758"/>
      <c r="C693" t="s">
        <v>349</v>
      </c>
      <c r="D693" s="509">
        <v>0</v>
      </c>
      <c r="E693" s="511"/>
    </row>
    <row r="694" spans="1:5">
      <c r="A694" s="21">
        <v>1</v>
      </c>
      <c r="B694" s="758"/>
      <c r="C694" t="s">
        <v>350</v>
      </c>
      <c r="D694" s="509">
        <v>0</v>
      </c>
      <c r="E694" s="511"/>
    </row>
    <row r="695" spans="1:5">
      <c r="A695" s="21">
        <v>1</v>
      </c>
      <c r="B695" s="758"/>
      <c r="C695" t="s">
        <v>929</v>
      </c>
      <c r="D695" s="509">
        <v>0</v>
      </c>
      <c r="E695" s="511"/>
    </row>
    <row r="696" spans="1:5">
      <c r="A696" s="21">
        <v>1</v>
      </c>
      <c r="B696" s="758"/>
      <c r="C696" t="s">
        <v>345</v>
      </c>
      <c r="D696" s="509">
        <v>0</v>
      </c>
      <c r="E696" s="511"/>
    </row>
    <row r="697" spans="1:5">
      <c r="A697" s="21">
        <v>15</v>
      </c>
      <c r="B697" s="761" t="s">
        <v>1732</v>
      </c>
      <c r="C697" t="s">
        <v>348</v>
      </c>
      <c r="D697" s="509">
        <v>1627924.3</v>
      </c>
      <c r="E697" s="511"/>
    </row>
    <row r="698" spans="1:5">
      <c r="A698" s="21">
        <v>15</v>
      </c>
      <c r="B698" s="758"/>
      <c r="C698" t="s">
        <v>349</v>
      </c>
      <c r="D698" s="509">
        <v>0</v>
      </c>
      <c r="E698" s="511"/>
    </row>
    <row r="699" spans="1:5">
      <c r="A699" s="21">
        <v>15</v>
      </c>
      <c r="B699" s="758"/>
      <c r="C699" t="s">
        <v>350</v>
      </c>
      <c r="D699" s="509">
        <v>0</v>
      </c>
      <c r="E699" s="511"/>
    </row>
    <row r="700" spans="1:5">
      <c r="A700" s="21">
        <v>15</v>
      </c>
      <c r="B700" s="758"/>
      <c r="C700" t="s">
        <v>929</v>
      </c>
      <c r="D700" s="509">
        <v>0</v>
      </c>
      <c r="E700" s="511"/>
    </row>
    <row r="701" spans="1:5">
      <c r="A701" s="21">
        <v>15</v>
      </c>
      <c r="B701" s="762"/>
      <c r="C701" t="s">
        <v>345</v>
      </c>
      <c r="D701" s="509">
        <v>0</v>
      </c>
      <c r="E701" s="511"/>
    </row>
    <row r="702" spans="1:5">
      <c r="A702" s="21">
        <v>1</v>
      </c>
      <c r="B702" s="761" t="s">
        <v>563</v>
      </c>
      <c r="C702" t="s">
        <v>348</v>
      </c>
      <c r="D702" s="509">
        <v>327446.5</v>
      </c>
      <c r="E702" s="511"/>
    </row>
    <row r="703" spans="1:5">
      <c r="A703" s="21">
        <v>1</v>
      </c>
      <c r="B703" s="758"/>
      <c r="C703" t="s">
        <v>349</v>
      </c>
      <c r="D703" s="509">
        <v>0</v>
      </c>
      <c r="E703" s="511"/>
    </row>
    <row r="704" spans="1:5">
      <c r="A704" s="21">
        <v>1</v>
      </c>
      <c r="B704" s="758"/>
      <c r="C704" t="s">
        <v>350</v>
      </c>
      <c r="D704" s="509">
        <v>0</v>
      </c>
      <c r="E704" s="511"/>
    </row>
    <row r="705" spans="1:5">
      <c r="A705" s="21">
        <v>1</v>
      </c>
      <c r="B705" s="758"/>
      <c r="C705" t="s">
        <v>929</v>
      </c>
      <c r="D705" s="509">
        <v>0</v>
      </c>
      <c r="E705" s="511"/>
    </row>
    <row r="706" spans="1:5">
      <c r="A706" s="21">
        <v>1</v>
      </c>
      <c r="B706" s="762"/>
      <c r="C706" t="s">
        <v>345</v>
      </c>
      <c r="D706" s="509">
        <v>0</v>
      </c>
      <c r="E706" s="511"/>
    </row>
    <row r="707" spans="1:5">
      <c r="A707" s="21">
        <v>1</v>
      </c>
      <c r="B707" s="761" t="s">
        <v>1733</v>
      </c>
      <c r="C707" t="s">
        <v>348</v>
      </c>
      <c r="D707" s="509">
        <v>132579.4</v>
      </c>
      <c r="E707" s="511"/>
    </row>
    <row r="708" spans="1:5">
      <c r="A708" s="21">
        <v>1</v>
      </c>
      <c r="B708" s="758"/>
      <c r="C708" t="s">
        <v>349</v>
      </c>
      <c r="D708" s="509">
        <v>0</v>
      </c>
      <c r="E708" s="511"/>
    </row>
    <row r="709" spans="1:5">
      <c r="A709" s="21">
        <v>1</v>
      </c>
      <c r="B709" s="758"/>
      <c r="C709" t="s">
        <v>350</v>
      </c>
      <c r="D709" s="509">
        <v>0</v>
      </c>
      <c r="E709" s="511"/>
    </row>
    <row r="710" spans="1:5">
      <c r="A710" s="21">
        <v>1</v>
      </c>
      <c r="B710" s="758"/>
      <c r="C710" t="s">
        <v>929</v>
      </c>
      <c r="D710" s="509">
        <v>0</v>
      </c>
      <c r="E710" s="511"/>
    </row>
    <row r="711" spans="1:5">
      <c r="A711" s="21">
        <v>1</v>
      </c>
      <c r="B711" s="762"/>
      <c r="C711" t="s">
        <v>345</v>
      </c>
      <c r="D711" s="509">
        <v>0</v>
      </c>
      <c r="E711" s="511"/>
    </row>
    <row r="712" spans="1:5">
      <c r="A712" s="21">
        <v>1</v>
      </c>
      <c r="B712" s="761" t="s">
        <v>564</v>
      </c>
      <c r="C712" t="s">
        <v>348</v>
      </c>
      <c r="D712" s="509">
        <v>174668.9</v>
      </c>
      <c r="E712" s="511"/>
    </row>
    <row r="713" spans="1:5">
      <c r="A713" s="21">
        <v>1</v>
      </c>
      <c r="B713" s="758"/>
      <c r="C713" t="s">
        <v>349</v>
      </c>
      <c r="D713" s="509">
        <v>733483.7</v>
      </c>
      <c r="E713" s="511"/>
    </row>
    <row r="714" spans="1:5">
      <c r="A714" s="21">
        <v>1</v>
      </c>
      <c r="B714" s="758"/>
      <c r="C714" t="s">
        <v>350</v>
      </c>
      <c r="D714" s="509">
        <v>0</v>
      </c>
      <c r="E714" s="511"/>
    </row>
    <row r="715" spans="1:5">
      <c r="A715" s="21">
        <v>1</v>
      </c>
      <c r="B715" s="758"/>
      <c r="C715" t="s">
        <v>929</v>
      </c>
      <c r="D715" s="509">
        <v>0</v>
      </c>
      <c r="E715" s="511"/>
    </row>
    <row r="716" spans="1:5">
      <c r="A716" s="21">
        <v>1</v>
      </c>
      <c r="B716" s="758"/>
      <c r="C716" t="s">
        <v>345</v>
      </c>
      <c r="D716" s="509">
        <v>0</v>
      </c>
      <c r="E716" s="511"/>
    </row>
    <row r="717" spans="1:5">
      <c r="A717" s="21">
        <v>14</v>
      </c>
      <c r="B717" s="761" t="s">
        <v>565</v>
      </c>
      <c r="C717" t="s">
        <v>348</v>
      </c>
      <c r="D717" s="509">
        <v>67511.8</v>
      </c>
      <c r="E717" s="511"/>
    </row>
    <row r="718" spans="1:5">
      <c r="A718" s="21">
        <v>14</v>
      </c>
      <c r="B718" s="758"/>
      <c r="C718" t="s">
        <v>349</v>
      </c>
      <c r="D718" s="509">
        <v>2386.6999999999998</v>
      </c>
      <c r="E718" s="511"/>
    </row>
    <row r="719" spans="1:5">
      <c r="A719" s="21">
        <v>14</v>
      </c>
      <c r="B719" s="758"/>
      <c r="C719" t="s">
        <v>350</v>
      </c>
      <c r="D719" s="509">
        <v>50700.3</v>
      </c>
      <c r="E719" s="511"/>
    </row>
    <row r="720" spans="1:5">
      <c r="A720" s="21">
        <v>14</v>
      </c>
      <c r="B720" s="758"/>
      <c r="C720" t="s">
        <v>929</v>
      </c>
      <c r="D720" s="509">
        <v>0</v>
      </c>
      <c r="E720" s="511"/>
    </row>
    <row r="721" spans="1:5">
      <c r="A721" s="21">
        <v>14</v>
      </c>
      <c r="B721" s="758"/>
      <c r="C721" t="s">
        <v>345</v>
      </c>
      <c r="D721" s="509">
        <v>2490.6</v>
      </c>
      <c r="E721" s="511"/>
    </row>
    <row r="722" spans="1:5">
      <c r="A722" s="21">
        <v>7</v>
      </c>
      <c r="B722" s="761" t="s">
        <v>566</v>
      </c>
      <c r="C722" t="s">
        <v>348</v>
      </c>
      <c r="D722" s="509">
        <v>15919.5</v>
      </c>
      <c r="E722" s="511"/>
    </row>
    <row r="723" spans="1:5">
      <c r="A723" s="21">
        <v>7</v>
      </c>
      <c r="B723" s="758"/>
      <c r="C723" t="s">
        <v>349</v>
      </c>
      <c r="D723" s="509">
        <v>0</v>
      </c>
      <c r="E723" s="511"/>
    </row>
    <row r="724" spans="1:5">
      <c r="A724" s="21">
        <v>7</v>
      </c>
      <c r="B724" s="758"/>
      <c r="C724" t="s">
        <v>350</v>
      </c>
      <c r="D724" s="509">
        <v>22916.799999999999</v>
      </c>
      <c r="E724" s="511"/>
    </row>
    <row r="725" spans="1:5">
      <c r="A725" s="21">
        <v>7</v>
      </c>
      <c r="B725" s="758"/>
      <c r="C725" t="s">
        <v>929</v>
      </c>
      <c r="D725" s="509">
        <v>0</v>
      </c>
      <c r="E725" s="511"/>
    </row>
    <row r="726" spans="1:5">
      <c r="A726" s="21">
        <v>7</v>
      </c>
      <c r="B726" s="758"/>
      <c r="C726" t="s">
        <v>345</v>
      </c>
      <c r="D726" s="509">
        <v>0</v>
      </c>
      <c r="E726" s="511"/>
    </row>
    <row r="727" spans="1:5">
      <c r="A727" s="21">
        <v>14</v>
      </c>
      <c r="B727" s="761" t="s">
        <v>567</v>
      </c>
      <c r="C727" t="s">
        <v>348</v>
      </c>
      <c r="D727" s="509">
        <v>4059</v>
      </c>
      <c r="E727" s="511"/>
    </row>
    <row r="728" spans="1:5">
      <c r="A728" s="21">
        <v>14</v>
      </c>
      <c r="B728" s="758"/>
      <c r="C728" t="s">
        <v>349</v>
      </c>
      <c r="D728" s="509">
        <v>21639.200000000001</v>
      </c>
      <c r="E728" s="511"/>
    </row>
    <row r="729" spans="1:5">
      <c r="A729" s="21">
        <v>14</v>
      </c>
      <c r="B729" s="758"/>
      <c r="C729" t="s">
        <v>350</v>
      </c>
      <c r="D729" s="509">
        <v>1731</v>
      </c>
      <c r="E729" s="511"/>
    </row>
    <row r="730" spans="1:5">
      <c r="A730" s="21">
        <v>14</v>
      </c>
      <c r="B730" s="758"/>
      <c r="C730" t="s">
        <v>929</v>
      </c>
      <c r="D730" s="509">
        <v>0</v>
      </c>
      <c r="E730" s="511"/>
    </row>
    <row r="731" spans="1:5">
      <c r="A731" s="21">
        <v>14</v>
      </c>
      <c r="B731" s="758"/>
      <c r="C731" t="s">
        <v>345</v>
      </c>
      <c r="D731" s="509">
        <v>0</v>
      </c>
      <c r="E731" s="511"/>
    </row>
    <row r="732" spans="1:5">
      <c r="A732" s="21">
        <v>1</v>
      </c>
      <c r="B732" s="761" t="s">
        <v>568</v>
      </c>
      <c r="C732" t="s">
        <v>348</v>
      </c>
      <c r="D732" s="509">
        <v>0</v>
      </c>
      <c r="E732" s="511"/>
    </row>
    <row r="733" spans="1:5">
      <c r="A733" s="21">
        <v>1</v>
      </c>
      <c r="B733" s="758"/>
      <c r="C733" t="s">
        <v>349</v>
      </c>
      <c r="D733" s="509">
        <v>223097.7</v>
      </c>
      <c r="E733" s="511"/>
    </row>
    <row r="734" spans="1:5">
      <c r="A734" s="21">
        <v>1</v>
      </c>
      <c r="B734" s="758"/>
      <c r="C734" t="s">
        <v>350</v>
      </c>
      <c r="D734" s="509">
        <v>0</v>
      </c>
      <c r="E734" s="511"/>
    </row>
    <row r="735" spans="1:5">
      <c r="A735" s="21">
        <v>1</v>
      </c>
      <c r="B735" s="758"/>
      <c r="C735" t="s">
        <v>929</v>
      </c>
      <c r="D735" s="509">
        <v>0</v>
      </c>
      <c r="E735" s="511"/>
    </row>
    <row r="736" spans="1:5">
      <c r="A736" s="21">
        <v>1</v>
      </c>
      <c r="B736" s="762"/>
      <c r="C736" t="s">
        <v>345</v>
      </c>
      <c r="D736" s="509">
        <v>0</v>
      </c>
      <c r="E736" s="511"/>
    </row>
    <row r="737" spans="1:5">
      <c r="A737" s="21">
        <v>2</v>
      </c>
      <c r="B737" s="761" t="s">
        <v>569</v>
      </c>
      <c r="C737" t="s">
        <v>348</v>
      </c>
      <c r="D737" s="509">
        <v>0</v>
      </c>
      <c r="E737" s="511"/>
    </row>
    <row r="738" spans="1:5">
      <c r="A738" s="21">
        <v>2</v>
      </c>
      <c r="B738" s="758"/>
      <c r="C738" t="s">
        <v>349</v>
      </c>
      <c r="D738" s="509">
        <v>0</v>
      </c>
      <c r="E738" s="511"/>
    </row>
    <row r="739" spans="1:5">
      <c r="A739" s="21">
        <v>2</v>
      </c>
      <c r="B739" s="758"/>
      <c r="C739" t="s">
        <v>350</v>
      </c>
      <c r="D739" s="509">
        <v>8186.6</v>
      </c>
      <c r="E739" s="511"/>
    </row>
    <row r="740" spans="1:5">
      <c r="A740" s="21">
        <v>2</v>
      </c>
      <c r="B740" s="758"/>
      <c r="C740" t="s">
        <v>929</v>
      </c>
      <c r="D740" s="509">
        <v>0</v>
      </c>
      <c r="E740" s="511"/>
    </row>
    <row r="741" spans="1:5">
      <c r="A741" s="21">
        <v>2</v>
      </c>
      <c r="B741" s="758"/>
      <c r="C741" t="s">
        <v>345</v>
      </c>
      <c r="D741" s="509">
        <v>0</v>
      </c>
      <c r="E741" s="511"/>
    </row>
    <row r="742" spans="1:5">
      <c r="A742" s="21">
        <v>1</v>
      </c>
      <c r="B742" s="761" t="s">
        <v>1131</v>
      </c>
      <c r="C742" t="s">
        <v>348</v>
      </c>
      <c r="D742" s="509">
        <v>0</v>
      </c>
      <c r="E742" s="511"/>
    </row>
    <row r="743" spans="1:5">
      <c r="A743" s="21">
        <v>1</v>
      </c>
      <c r="B743" s="758"/>
      <c r="C743" t="s">
        <v>349</v>
      </c>
      <c r="D743" s="509">
        <v>13125.7</v>
      </c>
      <c r="E743" s="511"/>
    </row>
    <row r="744" spans="1:5">
      <c r="A744" s="21">
        <v>1</v>
      </c>
      <c r="B744" s="758"/>
      <c r="C744" t="s">
        <v>350</v>
      </c>
      <c r="D744" s="509">
        <v>0</v>
      </c>
      <c r="E744" s="511"/>
    </row>
    <row r="745" spans="1:5">
      <c r="A745" s="21">
        <v>1</v>
      </c>
      <c r="B745" s="758"/>
      <c r="C745" t="s">
        <v>929</v>
      </c>
      <c r="D745" s="509">
        <v>0</v>
      </c>
      <c r="E745" s="511"/>
    </row>
    <row r="746" spans="1:5">
      <c r="A746" s="21">
        <v>1</v>
      </c>
      <c r="B746" s="758"/>
      <c r="C746" t="s">
        <v>345</v>
      </c>
      <c r="D746" s="509">
        <v>0</v>
      </c>
      <c r="E746" s="511"/>
    </row>
    <row r="747" spans="1:5">
      <c r="A747" s="21">
        <v>2</v>
      </c>
      <c r="B747" s="761" t="s">
        <v>570</v>
      </c>
      <c r="C747" t="s">
        <v>348</v>
      </c>
      <c r="D747" s="509">
        <v>24504</v>
      </c>
      <c r="E747" s="511"/>
    </row>
    <row r="748" spans="1:5">
      <c r="A748" s="21">
        <v>2</v>
      </c>
      <c r="B748" s="758"/>
      <c r="C748" t="s">
        <v>349</v>
      </c>
      <c r="D748" s="509">
        <v>0</v>
      </c>
      <c r="E748" s="511"/>
    </row>
    <row r="749" spans="1:5">
      <c r="A749" s="21">
        <v>2</v>
      </c>
      <c r="B749" s="758"/>
      <c r="C749" t="s">
        <v>350</v>
      </c>
      <c r="D749" s="509">
        <v>11720.2</v>
      </c>
      <c r="E749" s="511"/>
    </row>
    <row r="750" spans="1:5">
      <c r="A750" s="21">
        <v>2</v>
      </c>
      <c r="B750" s="758"/>
      <c r="C750" t="s">
        <v>929</v>
      </c>
      <c r="D750" s="509">
        <v>0</v>
      </c>
      <c r="E750" s="511"/>
    </row>
    <row r="751" spans="1:5">
      <c r="A751" s="21">
        <v>2</v>
      </c>
      <c r="B751" s="758"/>
      <c r="C751" t="s">
        <v>345</v>
      </c>
      <c r="D751" s="509">
        <v>0</v>
      </c>
      <c r="E751" s="511"/>
    </row>
    <row r="752" spans="1:5">
      <c r="A752" s="21">
        <v>2</v>
      </c>
      <c r="B752" s="761" t="s">
        <v>571</v>
      </c>
      <c r="C752" t="s">
        <v>348</v>
      </c>
      <c r="D752" s="509">
        <v>0</v>
      </c>
      <c r="E752" s="511"/>
    </row>
    <row r="753" spans="1:5">
      <c r="A753" s="21">
        <v>2</v>
      </c>
      <c r="B753" s="758"/>
      <c r="C753" t="s">
        <v>349</v>
      </c>
      <c r="D753" s="509">
        <v>0</v>
      </c>
      <c r="E753" s="511"/>
    </row>
    <row r="754" spans="1:5">
      <c r="A754" s="21">
        <v>2</v>
      </c>
      <c r="B754" s="758"/>
      <c r="C754" t="s">
        <v>350</v>
      </c>
      <c r="D754" s="509">
        <v>104430</v>
      </c>
      <c r="E754" s="511"/>
    </row>
    <row r="755" spans="1:5">
      <c r="A755" s="21">
        <v>2</v>
      </c>
      <c r="B755" s="758"/>
      <c r="C755" t="s">
        <v>929</v>
      </c>
      <c r="D755" s="509">
        <v>0</v>
      </c>
      <c r="E755" s="511"/>
    </row>
    <row r="756" spans="1:5">
      <c r="A756" s="21">
        <v>2</v>
      </c>
      <c r="B756" s="758"/>
      <c r="C756" t="s">
        <v>345</v>
      </c>
      <c r="D756" s="509">
        <v>0</v>
      </c>
      <c r="E756" s="511"/>
    </row>
    <row r="757" spans="1:5">
      <c r="A757" s="21">
        <v>2</v>
      </c>
      <c r="B757" s="761" t="s">
        <v>572</v>
      </c>
      <c r="C757" t="s">
        <v>348</v>
      </c>
      <c r="D757" s="509">
        <v>0</v>
      </c>
      <c r="E757" s="511"/>
    </row>
    <row r="758" spans="1:5">
      <c r="A758" s="21">
        <v>2</v>
      </c>
      <c r="B758" s="758"/>
      <c r="C758" t="s">
        <v>349</v>
      </c>
      <c r="D758" s="509">
        <v>0</v>
      </c>
      <c r="E758" s="511"/>
    </row>
    <row r="759" spans="1:5">
      <c r="A759" s="21">
        <v>2</v>
      </c>
      <c r="B759" s="758"/>
      <c r="C759" t="s">
        <v>350</v>
      </c>
      <c r="D759" s="509">
        <v>244771.6</v>
      </c>
      <c r="E759" s="511"/>
    </row>
    <row r="760" spans="1:5">
      <c r="A760" s="21">
        <v>2</v>
      </c>
      <c r="B760" s="758"/>
      <c r="C760" t="s">
        <v>929</v>
      </c>
      <c r="D760" s="509">
        <v>0</v>
      </c>
      <c r="E760" s="511"/>
    </row>
    <row r="761" spans="1:5">
      <c r="A761" s="21">
        <v>2</v>
      </c>
      <c r="B761" s="758"/>
      <c r="C761" t="s">
        <v>345</v>
      </c>
      <c r="D761" s="509">
        <v>0</v>
      </c>
      <c r="E761" s="511"/>
    </row>
    <row r="762" spans="1:5">
      <c r="A762" s="21">
        <v>1</v>
      </c>
      <c r="B762" s="761" t="s">
        <v>573</v>
      </c>
      <c r="C762" t="s">
        <v>348</v>
      </c>
      <c r="D762" s="509">
        <v>44059.7</v>
      </c>
      <c r="E762" s="511"/>
    </row>
    <row r="763" spans="1:5">
      <c r="A763" s="21">
        <v>1</v>
      </c>
      <c r="B763" s="758"/>
      <c r="C763" t="s">
        <v>349</v>
      </c>
      <c r="D763" s="509">
        <v>0</v>
      </c>
      <c r="E763" s="511"/>
    </row>
    <row r="764" spans="1:5">
      <c r="A764" s="21">
        <v>1</v>
      </c>
      <c r="B764" s="758"/>
      <c r="C764" t="s">
        <v>350</v>
      </c>
      <c r="D764" s="509">
        <v>0</v>
      </c>
      <c r="E764" s="511"/>
    </row>
    <row r="765" spans="1:5">
      <c r="A765" s="21">
        <v>1</v>
      </c>
      <c r="B765" s="758"/>
      <c r="C765" t="s">
        <v>929</v>
      </c>
      <c r="D765" s="509">
        <v>0</v>
      </c>
      <c r="E765" s="511"/>
    </row>
    <row r="766" spans="1:5">
      <c r="A766" s="21">
        <v>1</v>
      </c>
      <c r="B766" s="762"/>
      <c r="C766" t="s">
        <v>345</v>
      </c>
      <c r="D766" s="509">
        <v>0</v>
      </c>
      <c r="E766" s="511"/>
    </row>
    <row r="767" spans="1:5">
      <c r="A767" s="21">
        <v>2</v>
      </c>
      <c r="B767" s="761" t="s">
        <v>574</v>
      </c>
      <c r="C767" t="s">
        <v>348</v>
      </c>
      <c r="D767" s="509">
        <v>0</v>
      </c>
      <c r="E767" s="511"/>
    </row>
    <row r="768" spans="1:5">
      <c r="A768" s="21">
        <v>2</v>
      </c>
      <c r="B768" s="758"/>
      <c r="C768" t="s">
        <v>349</v>
      </c>
      <c r="D768" s="509">
        <v>0</v>
      </c>
      <c r="E768" s="511"/>
    </row>
    <row r="769" spans="1:5">
      <c r="A769" s="21">
        <v>2</v>
      </c>
      <c r="B769" s="758"/>
      <c r="C769" t="s">
        <v>350</v>
      </c>
      <c r="D769" s="509">
        <v>42792.7</v>
      </c>
      <c r="E769" s="511"/>
    </row>
    <row r="770" spans="1:5">
      <c r="A770" s="21">
        <v>2</v>
      </c>
      <c r="B770" s="758"/>
      <c r="C770" t="s">
        <v>929</v>
      </c>
      <c r="D770" s="509">
        <v>0</v>
      </c>
      <c r="E770" s="511"/>
    </row>
    <row r="771" spans="1:5">
      <c r="A771" s="21">
        <v>2</v>
      </c>
      <c r="B771" s="758"/>
      <c r="C771" t="s">
        <v>345</v>
      </c>
      <c r="D771" s="509">
        <v>0</v>
      </c>
      <c r="E771" s="511"/>
    </row>
    <row r="772" spans="1:5">
      <c r="A772" s="21">
        <v>1</v>
      </c>
      <c r="B772" s="761" t="s">
        <v>575</v>
      </c>
      <c r="C772" t="s">
        <v>348</v>
      </c>
      <c r="D772" s="509">
        <v>10733.6</v>
      </c>
      <c r="E772" s="511"/>
    </row>
    <row r="773" spans="1:5">
      <c r="A773" s="21">
        <v>1</v>
      </c>
      <c r="B773" s="758"/>
      <c r="C773" t="s">
        <v>349</v>
      </c>
      <c r="D773" s="509">
        <v>0</v>
      </c>
      <c r="E773" s="511"/>
    </row>
    <row r="774" spans="1:5">
      <c r="A774" s="21">
        <v>1</v>
      </c>
      <c r="B774" s="758"/>
      <c r="C774" t="s">
        <v>350</v>
      </c>
      <c r="D774" s="509">
        <v>0</v>
      </c>
      <c r="E774" s="511"/>
    </row>
    <row r="775" spans="1:5">
      <c r="A775" s="21">
        <v>1</v>
      </c>
      <c r="B775" s="758"/>
      <c r="C775" t="s">
        <v>929</v>
      </c>
      <c r="D775" s="509">
        <v>0</v>
      </c>
      <c r="E775" s="511"/>
    </row>
    <row r="776" spans="1:5">
      <c r="A776" s="21">
        <v>1</v>
      </c>
      <c r="B776" s="758"/>
      <c r="C776" t="s">
        <v>345</v>
      </c>
      <c r="D776" s="509">
        <v>0</v>
      </c>
      <c r="E776" s="511"/>
    </row>
    <row r="777" spans="1:5">
      <c r="A777" s="21">
        <v>1</v>
      </c>
      <c r="B777" s="761" t="s">
        <v>576</v>
      </c>
      <c r="C777" t="s">
        <v>348</v>
      </c>
      <c r="D777" s="509">
        <v>66823.899999999994</v>
      </c>
      <c r="E777" s="511"/>
    </row>
    <row r="778" spans="1:5">
      <c r="A778" s="21">
        <v>1</v>
      </c>
      <c r="B778" s="758"/>
      <c r="C778" t="s">
        <v>349</v>
      </c>
      <c r="D778" s="509">
        <v>120991.3</v>
      </c>
      <c r="E778" s="511"/>
    </row>
    <row r="779" spans="1:5">
      <c r="A779" s="21">
        <v>1</v>
      </c>
      <c r="B779" s="758"/>
      <c r="C779" t="s">
        <v>350</v>
      </c>
      <c r="D779" s="509">
        <v>0</v>
      </c>
      <c r="E779" s="511"/>
    </row>
    <row r="780" spans="1:5">
      <c r="A780" s="21">
        <v>1</v>
      </c>
      <c r="B780" s="758"/>
      <c r="C780" t="s">
        <v>929</v>
      </c>
      <c r="D780" s="509">
        <v>0</v>
      </c>
      <c r="E780" s="511"/>
    </row>
    <row r="781" spans="1:5">
      <c r="A781" s="21">
        <v>1</v>
      </c>
      <c r="B781" s="758"/>
      <c r="C781" t="s">
        <v>345</v>
      </c>
      <c r="D781" s="509">
        <v>0</v>
      </c>
      <c r="E781" s="511"/>
    </row>
    <row r="782" spans="1:5">
      <c r="A782" s="21">
        <v>2</v>
      </c>
      <c r="B782" s="761" t="s">
        <v>577</v>
      </c>
      <c r="C782" t="s">
        <v>348</v>
      </c>
      <c r="D782" s="509">
        <v>12723</v>
      </c>
      <c r="E782" s="511"/>
    </row>
    <row r="783" spans="1:5">
      <c r="A783" s="21">
        <v>2</v>
      </c>
      <c r="B783" s="758"/>
      <c r="C783" t="s">
        <v>349</v>
      </c>
      <c r="D783" s="509">
        <v>0</v>
      </c>
      <c r="E783" s="511"/>
    </row>
    <row r="784" spans="1:5">
      <c r="A784" s="21">
        <v>2</v>
      </c>
      <c r="B784" s="758"/>
      <c r="C784" t="s">
        <v>350</v>
      </c>
      <c r="D784" s="509">
        <v>923644.7</v>
      </c>
      <c r="E784" s="511"/>
    </row>
    <row r="785" spans="1:5">
      <c r="A785" s="21">
        <v>2</v>
      </c>
      <c r="B785" s="758"/>
      <c r="C785" t="s">
        <v>929</v>
      </c>
      <c r="D785" s="509">
        <v>0</v>
      </c>
      <c r="E785" s="511"/>
    </row>
    <row r="786" spans="1:5">
      <c r="A786" s="21">
        <v>2</v>
      </c>
      <c r="B786" s="758"/>
      <c r="C786" t="s">
        <v>345</v>
      </c>
      <c r="D786" s="509">
        <v>0</v>
      </c>
      <c r="E786" s="511"/>
    </row>
    <row r="787" spans="1:5">
      <c r="A787" s="21">
        <v>1</v>
      </c>
      <c r="B787" s="758" t="s">
        <v>982</v>
      </c>
      <c r="C787" t="s">
        <v>348</v>
      </c>
      <c r="D787" s="509">
        <v>15135.1</v>
      </c>
      <c r="E787" s="511"/>
    </row>
    <row r="788" spans="1:5">
      <c r="A788" s="21">
        <v>1</v>
      </c>
      <c r="B788" s="758"/>
      <c r="C788" t="s">
        <v>349</v>
      </c>
      <c r="D788" s="509">
        <v>0</v>
      </c>
      <c r="E788" s="511"/>
    </row>
    <row r="789" spans="1:5">
      <c r="A789" s="21">
        <v>1</v>
      </c>
      <c r="B789" s="758"/>
      <c r="C789" t="s">
        <v>350</v>
      </c>
      <c r="D789" s="509">
        <v>0</v>
      </c>
      <c r="E789" s="511"/>
    </row>
    <row r="790" spans="1:5">
      <c r="A790" s="21">
        <v>1</v>
      </c>
      <c r="B790" s="758"/>
      <c r="C790" t="s">
        <v>929</v>
      </c>
      <c r="D790" s="509">
        <v>0</v>
      </c>
      <c r="E790" s="511"/>
    </row>
    <row r="791" spans="1:5">
      <c r="A791" s="21">
        <v>1</v>
      </c>
      <c r="B791" s="762"/>
      <c r="C791" t="s">
        <v>345</v>
      </c>
      <c r="D791" s="509">
        <v>0</v>
      </c>
      <c r="E791" s="511"/>
    </row>
    <row r="792" spans="1:5">
      <c r="A792" s="21">
        <v>2</v>
      </c>
      <c r="B792" s="761" t="s">
        <v>578</v>
      </c>
      <c r="C792" t="s">
        <v>348</v>
      </c>
      <c r="D792" s="509">
        <v>0</v>
      </c>
      <c r="E792" s="511"/>
    </row>
    <row r="793" spans="1:5">
      <c r="A793" s="21">
        <v>2</v>
      </c>
      <c r="B793" s="758"/>
      <c r="C793" t="s">
        <v>349</v>
      </c>
      <c r="D793" s="509">
        <v>0</v>
      </c>
      <c r="E793" s="511"/>
    </row>
    <row r="794" spans="1:5">
      <c r="A794" s="21">
        <v>2</v>
      </c>
      <c r="B794" s="758"/>
      <c r="C794" t="s">
        <v>350</v>
      </c>
      <c r="D794" s="509">
        <v>41797.4</v>
      </c>
      <c r="E794" s="511"/>
    </row>
    <row r="795" spans="1:5">
      <c r="A795" s="21">
        <v>2</v>
      </c>
      <c r="B795" s="758"/>
      <c r="C795" t="s">
        <v>929</v>
      </c>
      <c r="D795" s="509">
        <v>0</v>
      </c>
      <c r="E795" s="511"/>
    </row>
    <row r="796" spans="1:5">
      <c r="A796" s="21">
        <v>2</v>
      </c>
      <c r="B796" s="758"/>
      <c r="C796" t="s">
        <v>345</v>
      </c>
      <c r="D796" s="509">
        <v>0</v>
      </c>
      <c r="E796" s="511"/>
    </row>
    <row r="797" spans="1:5">
      <c r="A797" s="21">
        <v>2</v>
      </c>
      <c r="B797" s="761" t="s">
        <v>579</v>
      </c>
      <c r="C797" t="s">
        <v>348</v>
      </c>
      <c r="D797" s="509">
        <v>0</v>
      </c>
      <c r="E797" s="511"/>
    </row>
    <row r="798" spans="1:5">
      <c r="A798" s="21">
        <v>2</v>
      </c>
      <c r="B798" s="758"/>
      <c r="C798" t="s">
        <v>349</v>
      </c>
      <c r="D798" s="509">
        <v>0</v>
      </c>
      <c r="E798" s="511"/>
    </row>
    <row r="799" spans="1:5">
      <c r="A799" s="21">
        <v>2</v>
      </c>
      <c r="B799" s="758"/>
      <c r="C799" t="s">
        <v>350</v>
      </c>
      <c r="D799" s="509">
        <v>21313.8</v>
      </c>
      <c r="E799" s="511"/>
    </row>
    <row r="800" spans="1:5">
      <c r="A800" s="21">
        <v>2</v>
      </c>
      <c r="B800" s="758"/>
      <c r="C800" t="s">
        <v>929</v>
      </c>
      <c r="D800" s="509">
        <v>0</v>
      </c>
      <c r="E800" s="511"/>
    </row>
    <row r="801" spans="1:5">
      <c r="A801" s="21">
        <v>2</v>
      </c>
      <c r="B801" s="758"/>
      <c r="C801" t="s">
        <v>345</v>
      </c>
      <c r="D801" s="509">
        <v>0</v>
      </c>
      <c r="E801" s="511"/>
    </row>
    <row r="802" spans="1:5">
      <c r="A802" s="21">
        <v>2</v>
      </c>
      <c r="B802" s="761" t="s">
        <v>580</v>
      </c>
      <c r="C802" t="s">
        <v>348</v>
      </c>
      <c r="D802" s="509">
        <v>31691.4</v>
      </c>
      <c r="E802" s="511"/>
    </row>
    <row r="803" spans="1:5">
      <c r="A803" s="21">
        <v>2</v>
      </c>
      <c r="B803" s="758"/>
      <c r="C803" t="s">
        <v>349</v>
      </c>
      <c r="D803" s="509">
        <v>0</v>
      </c>
      <c r="E803" s="511"/>
    </row>
    <row r="804" spans="1:5">
      <c r="A804" s="21">
        <v>2</v>
      </c>
      <c r="B804" s="758"/>
      <c r="C804" t="s">
        <v>350</v>
      </c>
      <c r="D804" s="509">
        <v>5268</v>
      </c>
      <c r="E804" s="511"/>
    </row>
    <row r="805" spans="1:5">
      <c r="A805" s="21">
        <v>2</v>
      </c>
      <c r="B805" s="758"/>
      <c r="C805" t="s">
        <v>929</v>
      </c>
      <c r="D805" s="509">
        <v>0</v>
      </c>
      <c r="E805" s="511"/>
    </row>
    <row r="806" spans="1:5">
      <c r="A806" s="21">
        <v>2</v>
      </c>
      <c r="B806" s="762"/>
      <c r="C806" t="s">
        <v>345</v>
      </c>
      <c r="D806" s="509">
        <v>0</v>
      </c>
      <c r="E806" s="511"/>
    </row>
    <row r="807" spans="1:5">
      <c r="A807" s="21">
        <v>2</v>
      </c>
      <c r="B807" s="761" t="s">
        <v>581</v>
      </c>
      <c r="C807" t="s">
        <v>348</v>
      </c>
      <c r="D807" s="509">
        <v>0</v>
      </c>
      <c r="E807" s="511"/>
    </row>
    <row r="808" spans="1:5">
      <c r="A808" s="21">
        <v>2</v>
      </c>
      <c r="B808" s="758"/>
      <c r="C808" t="s">
        <v>349</v>
      </c>
      <c r="D808" s="509">
        <v>0</v>
      </c>
      <c r="E808" s="511"/>
    </row>
    <row r="809" spans="1:5">
      <c r="A809" s="21">
        <v>2</v>
      </c>
      <c r="B809" s="758"/>
      <c r="C809" t="s">
        <v>350</v>
      </c>
      <c r="D809" s="509">
        <v>231675.9</v>
      </c>
      <c r="E809" s="511"/>
    </row>
    <row r="810" spans="1:5">
      <c r="A810" s="21">
        <v>2</v>
      </c>
      <c r="B810" s="758"/>
      <c r="C810" t="s">
        <v>929</v>
      </c>
      <c r="D810" s="509">
        <v>0</v>
      </c>
      <c r="E810" s="511"/>
    </row>
    <row r="811" spans="1:5">
      <c r="A811" s="21">
        <v>2</v>
      </c>
      <c r="B811" s="758"/>
      <c r="C811" t="s">
        <v>345</v>
      </c>
      <c r="D811" s="509">
        <v>0</v>
      </c>
      <c r="E811" s="511"/>
    </row>
    <row r="812" spans="1:5">
      <c r="A812" s="21">
        <v>2</v>
      </c>
      <c r="B812" s="761" t="s">
        <v>582</v>
      </c>
      <c r="C812" t="s">
        <v>348</v>
      </c>
      <c r="D812" s="509">
        <v>0</v>
      </c>
      <c r="E812" s="511"/>
    </row>
    <row r="813" spans="1:5">
      <c r="A813" s="21">
        <v>2</v>
      </c>
      <c r="B813" s="758"/>
      <c r="C813" t="s">
        <v>349</v>
      </c>
      <c r="D813" s="509">
        <v>0</v>
      </c>
      <c r="E813" s="511"/>
    </row>
    <row r="814" spans="1:5">
      <c r="A814" s="21">
        <v>2</v>
      </c>
      <c r="B814" s="758"/>
      <c r="C814" t="s">
        <v>350</v>
      </c>
      <c r="D814" s="509">
        <v>287253.2</v>
      </c>
      <c r="E814" s="511"/>
    </row>
    <row r="815" spans="1:5">
      <c r="A815" s="21">
        <v>2</v>
      </c>
      <c r="B815" s="758"/>
      <c r="C815" t="s">
        <v>929</v>
      </c>
      <c r="D815" s="509">
        <v>0</v>
      </c>
      <c r="E815" s="511"/>
    </row>
    <row r="816" spans="1:5">
      <c r="A816" s="21">
        <v>2</v>
      </c>
      <c r="B816" s="758"/>
      <c r="C816" t="s">
        <v>345</v>
      </c>
      <c r="D816" s="509">
        <v>0</v>
      </c>
      <c r="E816" s="511"/>
    </row>
    <row r="817" spans="1:5">
      <c r="A817" s="21">
        <v>2</v>
      </c>
      <c r="B817" s="758" t="s">
        <v>1734</v>
      </c>
      <c r="C817" t="s">
        <v>348</v>
      </c>
      <c r="D817" s="509">
        <v>7467.6</v>
      </c>
      <c r="E817" s="511"/>
    </row>
    <row r="818" spans="1:5">
      <c r="A818" s="21">
        <v>2</v>
      </c>
      <c r="B818" s="758"/>
      <c r="C818" t="s">
        <v>349</v>
      </c>
      <c r="D818" s="509">
        <v>0</v>
      </c>
      <c r="E818" s="511"/>
    </row>
    <row r="819" spans="1:5">
      <c r="A819" s="21">
        <v>2</v>
      </c>
      <c r="B819" s="758"/>
      <c r="C819" t="s">
        <v>350</v>
      </c>
      <c r="D819" s="509">
        <v>2178</v>
      </c>
      <c r="E819" s="511"/>
    </row>
    <row r="820" spans="1:5">
      <c r="A820" s="21">
        <v>2</v>
      </c>
      <c r="B820" s="758"/>
      <c r="C820" t="s">
        <v>929</v>
      </c>
      <c r="D820" s="509">
        <v>0</v>
      </c>
      <c r="E820" s="511"/>
    </row>
    <row r="821" spans="1:5">
      <c r="A821" s="21">
        <v>2</v>
      </c>
      <c r="B821" s="758"/>
      <c r="C821" t="s">
        <v>345</v>
      </c>
      <c r="D821" s="509">
        <v>0</v>
      </c>
      <c r="E821" s="511"/>
    </row>
    <row r="822" spans="1:5">
      <c r="A822" s="21">
        <v>9</v>
      </c>
      <c r="B822" s="758" t="s">
        <v>983</v>
      </c>
      <c r="C822" t="s">
        <v>348</v>
      </c>
      <c r="D822" s="509">
        <v>0</v>
      </c>
      <c r="E822" s="511"/>
    </row>
    <row r="823" spans="1:5">
      <c r="A823" s="21">
        <v>9</v>
      </c>
      <c r="B823" s="758"/>
      <c r="C823" t="s">
        <v>349</v>
      </c>
      <c r="D823" s="509">
        <v>0</v>
      </c>
      <c r="E823" s="511"/>
    </row>
    <row r="824" spans="1:5">
      <c r="A824" s="21">
        <v>9</v>
      </c>
      <c r="B824" s="758"/>
      <c r="C824" t="s">
        <v>350</v>
      </c>
      <c r="D824" s="509">
        <v>71192.7</v>
      </c>
      <c r="E824" s="511"/>
    </row>
    <row r="825" spans="1:5">
      <c r="A825" s="21">
        <v>9</v>
      </c>
      <c r="B825" s="758"/>
      <c r="C825" t="s">
        <v>929</v>
      </c>
      <c r="D825" s="509">
        <v>0</v>
      </c>
      <c r="E825" s="511"/>
    </row>
    <row r="826" spans="1:5">
      <c r="A826" s="21">
        <v>9</v>
      </c>
      <c r="B826" s="758"/>
      <c r="C826" t="s">
        <v>345</v>
      </c>
      <c r="D826" s="509">
        <v>0</v>
      </c>
      <c r="E826" s="511"/>
    </row>
    <row r="827" spans="1:5">
      <c r="A827" s="21">
        <v>2</v>
      </c>
      <c r="B827" s="758" t="s">
        <v>984</v>
      </c>
      <c r="C827" t="s">
        <v>348</v>
      </c>
      <c r="D827" s="509">
        <v>0</v>
      </c>
      <c r="E827" s="511"/>
    </row>
    <row r="828" spans="1:5">
      <c r="A828" s="21">
        <v>2</v>
      </c>
      <c r="B828" s="758"/>
      <c r="C828" t="s">
        <v>349</v>
      </c>
      <c r="D828" s="509">
        <v>0</v>
      </c>
      <c r="E828" s="511"/>
    </row>
    <row r="829" spans="1:5">
      <c r="A829" s="21">
        <v>2</v>
      </c>
      <c r="B829" s="758"/>
      <c r="C829" t="s">
        <v>350</v>
      </c>
      <c r="D829" s="509">
        <v>127677.9</v>
      </c>
      <c r="E829" s="511"/>
    </row>
    <row r="830" spans="1:5">
      <c r="A830" s="21">
        <v>2</v>
      </c>
      <c r="B830" s="758"/>
      <c r="C830" t="s">
        <v>929</v>
      </c>
      <c r="D830" s="509">
        <v>0</v>
      </c>
      <c r="E830" s="511"/>
    </row>
    <row r="831" spans="1:5">
      <c r="A831" s="21">
        <v>2</v>
      </c>
      <c r="B831" s="758"/>
      <c r="C831" t="s">
        <v>345</v>
      </c>
      <c r="D831" s="509">
        <v>0</v>
      </c>
      <c r="E831" s="511"/>
    </row>
    <row r="832" spans="1:5">
      <c r="A832" s="21">
        <v>2</v>
      </c>
      <c r="B832" s="758" t="s">
        <v>985</v>
      </c>
      <c r="C832" t="s">
        <v>348</v>
      </c>
      <c r="D832" s="509">
        <v>0</v>
      </c>
      <c r="E832" s="511"/>
    </row>
    <row r="833" spans="1:5">
      <c r="A833" s="21">
        <v>2</v>
      </c>
      <c r="B833" s="758"/>
      <c r="C833" t="s">
        <v>349</v>
      </c>
      <c r="D833" s="509">
        <v>0</v>
      </c>
      <c r="E833" s="511"/>
    </row>
    <row r="834" spans="1:5">
      <c r="A834" s="21">
        <v>2</v>
      </c>
      <c r="B834" s="758"/>
      <c r="C834" t="s">
        <v>350</v>
      </c>
      <c r="D834" s="509">
        <v>122110.2</v>
      </c>
      <c r="E834" s="511"/>
    </row>
    <row r="835" spans="1:5">
      <c r="A835" s="21">
        <v>2</v>
      </c>
      <c r="B835" s="758"/>
      <c r="C835" t="s">
        <v>929</v>
      </c>
      <c r="D835" s="509">
        <v>0</v>
      </c>
      <c r="E835" s="511"/>
    </row>
    <row r="836" spans="1:5">
      <c r="A836" s="21">
        <v>2</v>
      </c>
      <c r="B836" s="762"/>
      <c r="C836" t="s">
        <v>345</v>
      </c>
      <c r="D836" s="509">
        <v>0</v>
      </c>
      <c r="E836" s="511"/>
    </row>
    <row r="837" spans="1:5">
      <c r="A837" s="21">
        <v>2</v>
      </c>
      <c r="B837" s="761" t="s">
        <v>1132</v>
      </c>
      <c r="C837" t="s">
        <v>348</v>
      </c>
      <c r="D837" s="509">
        <v>0</v>
      </c>
      <c r="E837" s="511"/>
    </row>
    <row r="838" spans="1:5">
      <c r="A838" s="21">
        <v>2</v>
      </c>
      <c r="B838" s="758"/>
      <c r="C838" t="s">
        <v>349</v>
      </c>
      <c r="D838" s="509">
        <v>0</v>
      </c>
      <c r="E838" s="511"/>
    </row>
    <row r="839" spans="1:5">
      <c r="A839" s="21">
        <v>2</v>
      </c>
      <c r="B839" s="758"/>
      <c r="C839" t="s">
        <v>350</v>
      </c>
      <c r="D839" s="509">
        <v>15182.2</v>
      </c>
      <c r="E839" s="511"/>
    </row>
    <row r="840" spans="1:5">
      <c r="A840" s="21">
        <v>2</v>
      </c>
      <c r="B840" s="758"/>
      <c r="C840" t="s">
        <v>929</v>
      </c>
      <c r="D840" s="509">
        <v>0</v>
      </c>
      <c r="E840" s="511"/>
    </row>
    <row r="841" spans="1:5">
      <c r="A841" s="21">
        <v>2</v>
      </c>
      <c r="B841" s="762"/>
      <c r="C841" t="s">
        <v>345</v>
      </c>
      <c r="D841" s="509">
        <v>0</v>
      </c>
      <c r="E841" s="511"/>
    </row>
    <row r="842" spans="1:5">
      <c r="A842" s="21">
        <v>2</v>
      </c>
      <c r="B842" s="761" t="s">
        <v>1133</v>
      </c>
      <c r="C842" t="s">
        <v>348</v>
      </c>
      <c r="D842" s="509">
        <v>44940.1</v>
      </c>
      <c r="E842" s="511"/>
    </row>
    <row r="843" spans="1:5">
      <c r="A843" s="21">
        <v>2</v>
      </c>
      <c r="B843" s="758"/>
      <c r="C843" t="s">
        <v>349</v>
      </c>
      <c r="D843" s="509">
        <v>0</v>
      </c>
      <c r="E843" s="511"/>
    </row>
    <row r="844" spans="1:5">
      <c r="A844" s="21">
        <v>2</v>
      </c>
      <c r="B844" s="758"/>
      <c r="C844" t="s">
        <v>350</v>
      </c>
      <c r="D844" s="509">
        <v>4870.3999999999996</v>
      </c>
      <c r="E844" s="511"/>
    </row>
    <row r="845" spans="1:5">
      <c r="A845" s="21">
        <v>2</v>
      </c>
      <c r="B845" s="758"/>
      <c r="C845" t="s">
        <v>929</v>
      </c>
      <c r="D845" s="509">
        <v>0</v>
      </c>
      <c r="E845" s="511"/>
    </row>
    <row r="846" spans="1:5">
      <c r="A846" s="21">
        <v>2</v>
      </c>
      <c r="B846" s="758"/>
      <c r="C846" t="s">
        <v>345</v>
      </c>
      <c r="D846" s="509">
        <v>0</v>
      </c>
      <c r="E846" s="511"/>
    </row>
    <row r="847" spans="1:5">
      <c r="A847" s="21">
        <v>1</v>
      </c>
      <c r="B847" s="758" t="s">
        <v>1134</v>
      </c>
      <c r="C847" t="s">
        <v>348</v>
      </c>
      <c r="D847" s="509">
        <v>126925.9</v>
      </c>
      <c r="E847" s="511"/>
    </row>
    <row r="848" spans="1:5">
      <c r="A848" s="21">
        <v>1</v>
      </c>
      <c r="B848" s="758"/>
      <c r="C848" t="s">
        <v>349</v>
      </c>
      <c r="D848" s="509">
        <v>0</v>
      </c>
      <c r="E848" s="511"/>
    </row>
    <row r="849" spans="1:5">
      <c r="A849" s="21">
        <v>1</v>
      </c>
      <c r="B849" s="758"/>
      <c r="C849" t="s">
        <v>350</v>
      </c>
      <c r="D849" s="509">
        <v>15765</v>
      </c>
      <c r="E849" s="511"/>
    </row>
    <row r="850" spans="1:5">
      <c r="A850" s="21">
        <v>1</v>
      </c>
      <c r="B850" s="758"/>
      <c r="C850" t="s">
        <v>929</v>
      </c>
      <c r="D850" s="509">
        <v>0</v>
      </c>
      <c r="E850" s="511"/>
    </row>
    <row r="851" spans="1:5">
      <c r="A851" s="21">
        <v>1</v>
      </c>
      <c r="B851" s="758"/>
      <c r="C851" t="s">
        <v>345</v>
      </c>
      <c r="D851" s="509">
        <v>0</v>
      </c>
      <c r="E851" s="511"/>
    </row>
    <row r="852" spans="1:5">
      <c r="A852" s="21">
        <v>2</v>
      </c>
      <c r="B852" s="758" t="s">
        <v>1135</v>
      </c>
      <c r="C852" t="s">
        <v>348</v>
      </c>
      <c r="D852" s="509">
        <v>0</v>
      </c>
      <c r="E852" s="511"/>
    </row>
    <row r="853" spans="1:5">
      <c r="A853" s="21">
        <v>2</v>
      </c>
      <c r="B853" s="758"/>
      <c r="C853" t="s">
        <v>349</v>
      </c>
      <c r="D853" s="509">
        <v>0</v>
      </c>
      <c r="E853" s="511"/>
    </row>
    <row r="854" spans="1:5">
      <c r="A854" s="21">
        <v>2</v>
      </c>
      <c r="B854" s="758"/>
      <c r="C854" t="s">
        <v>350</v>
      </c>
      <c r="D854" s="509">
        <v>19549</v>
      </c>
      <c r="E854" s="511"/>
    </row>
    <row r="855" spans="1:5">
      <c r="A855" s="21">
        <v>2</v>
      </c>
      <c r="B855" s="758"/>
      <c r="C855" t="s">
        <v>929</v>
      </c>
      <c r="D855" s="509">
        <v>0</v>
      </c>
      <c r="E855" s="511"/>
    </row>
    <row r="856" spans="1:5">
      <c r="A856" s="21">
        <v>2</v>
      </c>
      <c r="B856" s="758"/>
      <c r="C856" t="s">
        <v>345</v>
      </c>
      <c r="D856" s="509">
        <v>0</v>
      </c>
      <c r="E856" s="511"/>
    </row>
    <row r="857" spans="1:5">
      <c r="A857" s="21">
        <v>2</v>
      </c>
      <c r="B857" s="758" t="s">
        <v>1136</v>
      </c>
      <c r="C857" t="s">
        <v>348</v>
      </c>
      <c r="D857" s="509">
        <v>0</v>
      </c>
      <c r="E857" s="511"/>
    </row>
    <row r="858" spans="1:5">
      <c r="A858" s="21">
        <v>2</v>
      </c>
      <c r="B858" s="758"/>
      <c r="C858" t="s">
        <v>349</v>
      </c>
      <c r="D858" s="509">
        <v>0</v>
      </c>
      <c r="E858" s="511"/>
    </row>
    <row r="859" spans="1:5">
      <c r="A859" s="21">
        <v>2</v>
      </c>
      <c r="B859" s="758"/>
      <c r="C859" t="s">
        <v>350</v>
      </c>
      <c r="D859" s="509">
        <v>31144.3</v>
      </c>
      <c r="E859" s="511"/>
    </row>
    <row r="860" spans="1:5">
      <c r="A860" s="21">
        <v>2</v>
      </c>
      <c r="B860" s="758"/>
      <c r="C860" t="s">
        <v>929</v>
      </c>
      <c r="D860" s="509">
        <v>0</v>
      </c>
      <c r="E860" s="511"/>
    </row>
    <row r="861" spans="1:5">
      <c r="A861" s="21">
        <v>2</v>
      </c>
      <c r="B861" s="758"/>
      <c r="C861" t="s">
        <v>345</v>
      </c>
      <c r="D861" s="509">
        <v>0</v>
      </c>
      <c r="E861" s="511"/>
    </row>
    <row r="862" spans="1:5">
      <c r="A862" s="21">
        <v>2</v>
      </c>
      <c r="B862" s="758" t="s">
        <v>1137</v>
      </c>
      <c r="C862" t="s">
        <v>348</v>
      </c>
      <c r="D862" s="509">
        <v>0</v>
      </c>
      <c r="E862" s="511"/>
    </row>
    <row r="863" spans="1:5">
      <c r="A863" s="21">
        <v>2</v>
      </c>
      <c r="B863" s="758"/>
      <c r="C863" t="s">
        <v>349</v>
      </c>
      <c r="D863" s="509">
        <v>0</v>
      </c>
      <c r="E863" s="511"/>
    </row>
    <row r="864" spans="1:5">
      <c r="A864" s="21">
        <v>2</v>
      </c>
      <c r="B864" s="758"/>
      <c r="C864" t="s">
        <v>350</v>
      </c>
      <c r="D864" s="509">
        <v>10224.1</v>
      </c>
      <c r="E864" s="511"/>
    </row>
    <row r="865" spans="1:5">
      <c r="A865" s="21">
        <v>2</v>
      </c>
      <c r="B865" s="758"/>
      <c r="C865" t="s">
        <v>929</v>
      </c>
      <c r="D865" s="509">
        <v>0</v>
      </c>
      <c r="E865" s="511"/>
    </row>
    <row r="866" spans="1:5">
      <c r="A866" s="21">
        <v>2</v>
      </c>
      <c r="B866" s="758"/>
      <c r="C866" t="s">
        <v>345</v>
      </c>
      <c r="D866" s="509">
        <v>0</v>
      </c>
      <c r="E866" s="511"/>
    </row>
    <row r="867" spans="1:5">
      <c r="A867" s="21">
        <v>5</v>
      </c>
      <c r="B867" s="758" t="s">
        <v>1138</v>
      </c>
      <c r="C867" t="s">
        <v>348</v>
      </c>
      <c r="D867" s="509">
        <v>12403.5</v>
      </c>
      <c r="E867" s="511"/>
    </row>
    <row r="868" spans="1:5">
      <c r="A868" s="21">
        <v>5</v>
      </c>
      <c r="B868" s="758"/>
      <c r="C868" t="s">
        <v>349</v>
      </c>
      <c r="D868" s="509">
        <v>0</v>
      </c>
      <c r="E868" s="511"/>
    </row>
    <row r="869" spans="1:5">
      <c r="A869" s="21">
        <v>5</v>
      </c>
      <c r="B869" s="758"/>
      <c r="C869" t="s">
        <v>350</v>
      </c>
      <c r="D869" s="509">
        <v>5931.5</v>
      </c>
      <c r="E869" s="511"/>
    </row>
    <row r="870" spans="1:5">
      <c r="A870" s="21">
        <v>5</v>
      </c>
      <c r="B870" s="758"/>
      <c r="C870" t="s">
        <v>929</v>
      </c>
      <c r="D870" s="509">
        <v>0</v>
      </c>
      <c r="E870" s="511"/>
    </row>
    <row r="871" spans="1:5">
      <c r="A871" s="21">
        <v>5</v>
      </c>
      <c r="B871" s="758"/>
      <c r="C871" t="s">
        <v>345</v>
      </c>
      <c r="D871" s="509">
        <v>0</v>
      </c>
      <c r="E871" s="511"/>
    </row>
    <row r="872" spans="1:5">
      <c r="A872" s="21">
        <v>2</v>
      </c>
      <c r="B872" s="758" t="s">
        <v>1735</v>
      </c>
      <c r="C872" t="s">
        <v>348</v>
      </c>
      <c r="D872" s="509">
        <v>0</v>
      </c>
      <c r="E872" s="511"/>
    </row>
    <row r="873" spans="1:5">
      <c r="A873" s="21">
        <v>2</v>
      </c>
      <c r="B873" s="758"/>
      <c r="C873" t="s">
        <v>349</v>
      </c>
      <c r="D873" s="509">
        <v>2813.5</v>
      </c>
      <c r="E873" s="511"/>
    </row>
    <row r="874" spans="1:5">
      <c r="A874" s="21">
        <v>2</v>
      </c>
      <c r="B874" s="758"/>
      <c r="C874" t="s">
        <v>350</v>
      </c>
      <c r="D874" s="509">
        <v>11228.4</v>
      </c>
      <c r="E874" s="511"/>
    </row>
    <row r="875" spans="1:5">
      <c r="A875" s="21">
        <v>2</v>
      </c>
      <c r="B875" s="758"/>
      <c r="C875" t="s">
        <v>929</v>
      </c>
      <c r="D875" s="509">
        <v>0</v>
      </c>
      <c r="E875" s="511"/>
    </row>
    <row r="876" spans="1:5">
      <c r="A876" s="21">
        <v>2</v>
      </c>
      <c r="B876" s="758"/>
      <c r="C876" t="s">
        <v>345</v>
      </c>
      <c r="D876" s="509">
        <v>0</v>
      </c>
      <c r="E876" s="511"/>
    </row>
    <row r="877" spans="1:5">
      <c r="A877" s="21">
        <v>10</v>
      </c>
      <c r="B877" s="758" t="s">
        <v>1736</v>
      </c>
      <c r="C877" t="s">
        <v>348</v>
      </c>
      <c r="D877" s="509">
        <v>7647.4</v>
      </c>
      <c r="E877" s="511"/>
    </row>
    <row r="878" spans="1:5">
      <c r="A878" s="21">
        <v>10</v>
      </c>
      <c r="B878" s="758"/>
      <c r="C878" t="s">
        <v>349</v>
      </c>
      <c r="D878" s="509">
        <v>0</v>
      </c>
      <c r="E878" s="511"/>
    </row>
    <row r="879" spans="1:5">
      <c r="A879" s="21">
        <v>10</v>
      </c>
      <c r="B879" s="758"/>
      <c r="C879" t="s">
        <v>350</v>
      </c>
      <c r="D879" s="509">
        <v>6000</v>
      </c>
      <c r="E879" s="511"/>
    </row>
    <row r="880" spans="1:5">
      <c r="A880" s="21">
        <v>10</v>
      </c>
      <c r="B880" s="758"/>
      <c r="C880" t="s">
        <v>929</v>
      </c>
      <c r="D880" s="509">
        <v>0</v>
      </c>
      <c r="E880" s="511"/>
    </row>
    <row r="881" spans="1:5">
      <c r="A881" s="21">
        <v>10</v>
      </c>
      <c r="B881" s="762"/>
      <c r="C881" t="s">
        <v>345</v>
      </c>
      <c r="D881" s="509">
        <v>0</v>
      </c>
      <c r="E881" s="511"/>
    </row>
    <row r="882" spans="1:5">
      <c r="A882" s="21">
        <v>2</v>
      </c>
      <c r="B882" s="768" t="s">
        <v>1737</v>
      </c>
      <c r="C882" t="s">
        <v>348</v>
      </c>
      <c r="D882" s="509">
        <v>0</v>
      </c>
      <c r="E882" s="511"/>
    </row>
    <row r="883" spans="1:5">
      <c r="A883" s="21">
        <v>2</v>
      </c>
      <c r="B883" s="758"/>
      <c r="C883" t="s">
        <v>349</v>
      </c>
      <c r="D883" s="509">
        <v>0</v>
      </c>
      <c r="E883" s="511"/>
    </row>
    <row r="884" spans="1:5">
      <c r="A884" s="21">
        <v>2</v>
      </c>
      <c r="B884" s="758"/>
      <c r="C884" t="s">
        <v>350</v>
      </c>
      <c r="D884" s="509">
        <v>2000</v>
      </c>
      <c r="E884" s="511"/>
    </row>
    <row r="885" spans="1:5">
      <c r="A885" s="21">
        <v>2</v>
      </c>
      <c r="B885" s="758"/>
      <c r="C885" t="s">
        <v>929</v>
      </c>
      <c r="D885" s="509">
        <v>0</v>
      </c>
      <c r="E885" s="511"/>
    </row>
    <row r="886" spans="1:5">
      <c r="A886" s="21">
        <v>2</v>
      </c>
      <c r="B886" s="758"/>
      <c r="C886" t="s">
        <v>345</v>
      </c>
      <c r="D886" s="509">
        <v>0</v>
      </c>
      <c r="E886" s="511"/>
    </row>
    <row r="887" spans="1:5">
      <c r="A887" s="21">
        <v>2</v>
      </c>
      <c r="B887" s="758" t="s">
        <v>1139</v>
      </c>
      <c r="C887" t="s">
        <v>348</v>
      </c>
      <c r="D887" s="509">
        <v>0</v>
      </c>
      <c r="E887" s="511"/>
    </row>
    <row r="888" spans="1:5">
      <c r="A888" s="21">
        <v>2</v>
      </c>
      <c r="B888" s="758"/>
      <c r="C888" t="s">
        <v>349</v>
      </c>
      <c r="D888" s="509">
        <v>249562.6</v>
      </c>
      <c r="E888" s="511"/>
    </row>
    <row r="889" spans="1:5">
      <c r="A889" s="21">
        <v>2</v>
      </c>
      <c r="B889" s="758"/>
      <c r="C889" t="s">
        <v>350</v>
      </c>
      <c r="D889" s="509">
        <v>0</v>
      </c>
      <c r="E889" s="511"/>
    </row>
    <row r="890" spans="1:5">
      <c r="A890" s="21">
        <v>2</v>
      </c>
      <c r="B890" s="758"/>
      <c r="C890" t="s">
        <v>929</v>
      </c>
      <c r="D890" s="509">
        <v>0</v>
      </c>
      <c r="E890" s="511"/>
    </row>
    <row r="891" spans="1:5">
      <c r="A891" s="21">
        <v>2</v>
      </c>
      <c r="B891" s="758"/>
      <c r="C891" t="s">
        <v>345</v>
      </c>
      <c r="D891" s="509">
        <v>0</v>
      </c>
      <c r="E891" s="511"/>
    </row>
    <row r="892" spans="1:5">
      <c r="A892" s="21">
        <v>2</v>
      </c>
      <c r="B892" s="758" t="s">
        <v>1140</v>
      </c>
      <c r="C892" t="s">
        <v>348</v>
      </c>
      <c r="D892" s="509">
        <v>0</v>
      </c>
      <c r="E892" s="511"/>
    </row>
    <row r="893" spans="1:5">
      <c r="A893" s="21">
        <v>2</v>
      </c>
      <c r="B893" s="758"/>
      <c r="C893" t="s">
        <v>349</v>
      </c>
      <c r="D893" s="509">
        <v>0</v>
      </c>
      <c r="E893" s="511"/>
    </row>
    <row r="894" spans="1:5">
      <c r="A894" s="21">
        <v>2</v>
      </c>
      <c r="B894" s="758"/>
      <c r="C894" t="s">
        <v>350</v>
      </c>
      <c r="D894" s="509">
        <v>27651.3</v>
      </c>
      <c r="E894" s="511"/>
    </row>
    <row r="895" spans="1:5">
      <c r="A895" s="21">
        <v>2</v>
      </c>
      <c r="B895" s="758"/>
      <c r="C895" t="s">
        <v>929</v>
      </c>
      <c r="D895" s="509">
        <v>0</v>
      </c>
      <c r="E895" s="511"/>
    </row>
    <row r="896" spans="1:5">
      <c r="A896" s="21">
        <v>2</v>
      </c>
      <c r="B896" s="758"/>
      <c r="C896" t="s">
        <v>345</v>
      </c>
      <c r="D896" s="509">
        <v>0</v>
      </c>
      <c r="E896" s="511"/>
    </row>
    <row r="897" spans="1:5">
      <c r="A897" s="21">
        <v>2</v>
      </c>
      <c r="B897" s="758" t="s">
        <v>1738</v>
      </c>
      <c r="C897" t="s">
        <v>348</v>
      </c>
      <c r="D897" s="509">
        <v>0</v>
      </c>
      <c r="E897" s="511"/>
    </row>
    <row r="898" spans="1:5">
      <c r="A898" s="21">
        <v>2</v>
      </c>
      <c r="B898" s="758"/>
      <c r="C898" t="s">
        <v>349</v>
      </c>
      <c r="D898" s="509">
        <v>0</v>
      </c>
      <c r="E898" s="511"/>
    </row>
    <row r="899" spans="1:5">
      <c r="A899" s="21">
        <v>2</v>
      </c>
      <c r="B899" s="758"/>
      <c r="C899" t="s">
        <v>350</v>
      </c>
      <c r="D899" s="509">
        <v>2155.6</v>
      </c>
      <c r="E899" s="511"/>
    </row>
    <row r="900" spans="1:5">
      <c r="A900" s="21">
        <v>2</v>
      </c>
      <c r="B900" s="758"/>
      <c r="C900" t="s">
        <v>929</v>
      </c>
      <c r="D900" s="509">
        <v>0</v>
      </c>
      <c r="E900" s="511"/>
    </row>
    <row r="901" spans="1:5">
      <c r="A901" s="21">
        <v>2</v>
      </c>
      <c r="B901" s="758"/>
      <c r="C901" t="s">
        <v>345</v>
      </c>
      <c r="D901" s="509">
        <v>0</v>
      </c>
      <c r="E901" s="511"/>
    </row>
    <row r="902" spans="1:5">
      <c r="A902" s="21">
        <v>2</v>
      </c>
      <c r="B902" s="758" t="s">
        <v>1739</v>
      </c>
      <c r="C902" t="s">
        <v>348</v>
      </c>
      <c r="D902" s="509">
        <v>0</v>
      </c>
      <c r="E902" s="511"/>
    </row>
    <row r="903" spans="1:5">
      <c r="A903" s="21">
        <v>2</v>
      </c>
      <c r="B903" s="758"/>
      <c r="C903" t="s">
        <v>349</v>
      </c>
      <c r="D903" s="509">
        <v>0</v>
      </c>
      <c r="E903" s="511"/>
    </row>
    <row r="904" spans="1:5">
      <c r="A904" s="21">
        <v>2</v>
      </c>
      <c r="B904" s="758"/>
      <c r="C904" t="s">
        <v>350</v>
      </c>
      <c r="D904" s="509">
        <v>382822.1</v>
      </c>
      <c r="E904" s="511"/>
    </row>
    <row r="905" spans="1:5">
      <c r="A905" s="21">
        <v>2</v>
      </c>
      <c r="B905" s="758"/>
      <c r="C905" t="s">
        <v>929</v>
      </c>
      <c r="D905" s="509">
        <v>0</v>
      </c>
      <c r="E905" s="511"/>
    </row>
    <row r="906" spans="1:5">
      <c r="A906" s="21">
        <v>2</v>
      </c>
      <c r="B906" s="760"/>
      <c r="C906" t="s">
        <v>345</v>
      </c>
      <c r="D906" s="509">
        <v>0</v>
      </c>
      <c r="E906" s="511"/>
    </row>
    <row r="907" spans="1:5">
      <c r="A907" s="21">
        <v>2</v>
      </c>
      <c r="B907" s="768" t="s">
        <v>1740</v>
      </c>
      <c r="C907" t="s">
        <v>348</v>
      </c>
      <c r="D907" s="509">
        <v>0</v>
      </c>
      <c r="E907" s="511"/>
    </row>
    <row r="908" spans="1:5">
      <c r="A908" s="21">
        <v>2</v>
      </c>
      <c r="B908" s="758"/>
      <c r="C908" t="s">
        <v>349</v>
      </c>
      <c r="D908" s="509">
        <v>0</v>
      </c>
      <c r="E908" s="511"/>
    </row>
    <row r="909" spans="1:5">
      <c r="A909" s="21">
        <v>2</v>
      </c>
      <c r="B909" s="758"/>
      <c r="C909" t="s">
        <v>350</v>
      </c>
      <c r="D909" s="509">
        <v>2298</v>
      </c>
      <c r="E909" s="511"/>
    </row>
    <row r="910" spans="1:5">
      <c r="A910" s="21">
        <v>2</v>
      </c>
      <c r="B910" s="758"/>
      <c r="C910" t="s">
        <v>929</v>
      </c>
      <c r="D910" s="509">
        <v>0</v>
      </c>
      <c r="E910" s="511"/>
    </row>
    <row r="911" spans="1:5">
      <c r="A911" s="21">
        <v>2</v>
      </c>
      <c r="B911" s="758"/>
      <c r="C911" t="s">
        <v>345</v>
      </c>
      <c r="D911" s="509">
        <v>0</v>
      </c>
      <c r="E911" s="511"/>
    </row>
    <row r="912" spans="1:5">
      <c r="A912" s="21">
        <v>12</v>
      </c>
      <c r="B912" s="758" t="s">
        <v>1741</v>
      </c>
      <c r="C912" t="s">
        <v>348</v>
      </c>
      <c r="D912" s="509">
        <v>480632.2</v>
      </c>
      <c r="E912" s="511"/>
    </row>
    <row r="913" spans="1:5">
      <c r="A913" s="21">
        <v>12</v>
      </c>
      <c r="B913" s="758"/>
      <c r="C913" t="s">
        <v>349</v>
      </c>
      <c r="D913" s="509">
        <v>0</v>
      </c>
      <c r="E913" s="511"/>
    </row>
    <row r="914" spans="1:5">
      <c r="A914" s="21">
        <v>12</v>
      </c>
      <c r="B914" s="758"/>
      <c r="C914" t="s">
        <v>350</v>
      </c>
      <c r="D914" s="509">
        <v>0</v>
      </c>
      <c r="E914" s="511"/>
    </row>
    <row r="915" spans="1:5">
      <c r="A915" s="21">
        <v>12</v>
      </c>
      <c r="B915" s="758"/>
      <c r="C915" t="s">
        <v>929</v>
      </c>
      <c r="D915" s="509">
        <v>0</v>
      </c>
      <c r="E915" s="511"/>
    </row>
    <row r="916" spans="1:5">
      <c r="A916" s="21">
        <v>12</v>
      </c>
      <c r="B916" s="760"/>
      <c r="C916" t="s">
        <v>345</v>
      </c>
      <c r="D916" s="509">
        <v>0</v>
      </c>
      <c r="E916" s="511"/>
    </row>
    <row r="917" spans="1:5" s="82" customFormat="1" ht="12.75" customHeight="1">
      <c r="A917" s="81">
        <v>2</v>
      </c>
      <c r="B917" s="761" t="s">
        <v>583</v>
      </c>
      <c r="C917" s="82" t="s">
        <v>348</v>
      </c>
      <c r="D917" s="509">
        <v>0</v>
      </c>
      <c r="E917" s="512"/>
    </row>
    <row r="918" spans="1:5">
      <c r="A918" s="21">
        <v>2</v>
      </c>
      <c r="B918" s="758"/>
      <c r="C918" t="s">
        <v>349</v>
      </c>
      <c r="D918" s="509">
        <v>0</v>
      </c>
      <c r="E918" s="79"/>
    </row>
    <row r="919" spans="1:5">
      <c r="A919" s="21">
        <v>2</v>
      </c>
      <c r="B919" s="758"/>
      <c r="C919" t="s">
        <v>350</v>
      </c>
      <c r="D919" s="509">
        <v>11366.6</v>
      </c>
      <c r="E919" s="79"/>
    </row>
    <row r="920" spans="1:5">
      <c r="A920" s="21">
        <v>2</v>
      </c>
      <c r="B920" s="758"/>
      <c r="C920" t="s">
        <v>929</v>
      </c>
      <c r="D920" s="509">
        <v>0</v>
      </c>
      <c r="E920" s="79"/>
    </row>
    <row r="921" spans="1:5">
      <c r="A921" s="21">
        <v>2</v>
      </c>
      <c r="B921" s="758"/>
      <c r="C921" t="s">
        <v>345</v>
      </c>
      <c r="D921" s="509">
        <v>0</v>
      </c>
      <c r="E921" s="79"/>
    </row>
    <row r="922" spans="1:5" ht="12.75" customHeight="1">
      <c r="A922" s="21">
        <v>8</v>
      </c>
      <c r="B922" s="761" t="s">
        <v>584</v>
      </c>
      <c r="C922" t="s">
        <v>348</v>
      </c>
      <c r="D922" s="509">
        <v>1173574.6000000001</v>
      </c>
      <c r="E922" s="79"/>
    </row>
    <row r="923" spans="1:5">
      <c r="A923" s="21">
        <v>8</v>
      </c>
      <c r="B923" s="758"/>
      <c r="C923" t="s">
        <v>349</v>
      </c>
      <c r="D923" s="509">
        <v>2168449.9</v>
      </c>
      <c r="E923" s="79"/>
    </row>
    <row r="924" spans="1:5">
      <c r="A924" s="21">
        <v>8</v>
      </c>
      <c r="B924" s="758"/>
      <c r="C924" t="s">
        <v>350</v>
      </c>
      <c r="D924" s="509">
        <v>0</v>
      </c>
      <c r="E924" s="79"/>
    </row>
    <row r="925" spans="1:5">
      <c r="A925" s="21">
        <v>8</v>
      </c>
      <c r="B925" s="758"/>
      <c r="C925" t="s">
        <v>929</v>
      </c>
      <c r="D925" s="509">
        <v>0</v>
      </c>
      <c r="E925" s="79"/>
    </row>
    <row r="926" spans="1:5">
      <c r="A926" s="21">
        <v>8</v>
      </c>
      <c r="B926" s="758"/>
      <c r="C926" t="s">
        <v>345</v>
      </c>
      <c r="D926" s="509">
        <v>24233.200000000001</v>
      </c>
      <c r="E926" s="79"/>
    </row>
    <row r="927" spans="1:5">
      <c r="A927" s="21">
        <v>1</v>
      </c>
      <c r="B927" s="761" t="s">
        <v>585</v>
      </c>
      <c r="C927" t="s">
        <v>348</v>
      </c>
      <c r="D927" s="509">
        <v>3635357.8</v>
      </c>
      <c r="E927" s="79"/>
    </row>
    <row r="928" spans="1:5">
      <c r="A928" s="21">
        <v>1</v>
      </c>
      <c r="B928" s="758"/>
      <c r="C928" t="s">
        <v>349</v>
      </c>
      <c r="D928" s="509">
        <v>0</v>
      </c>
      <c r="E928" s="79"/>
    </row>
    <row r="929" spans="1:5">
      <c r="A929" s="21">
        <v>1</v>
      </c>
      <c r="B929" s="758"/>
      <c r="C929" t="s">
        <v>350</v>
      </c>
      <c r="D929" s="509">
        <v>79869.399999999994</v>
      </c>
      <c r="E929" s="79"/>
    </row>
    <row r="930" spans="1:5">
      <c r="A930" s="21">
        <v>1</v>
      </c>
      <c r="B930" s="758"/>
      <c r="C930" t="s">
        <v>929</v>
      </c>
      <c r="D930" s="509">
        <v>0</v>
      </c>
      <c r="E930" s="79"/>
    </row>
    <row r="931" spans="1:5">
      <c r="A931" s="21">
        <v>1</v>
      </c>
      <c r="B931" s="758"/>
      <c r="C931" t="s">
        <v>345</v>
      </c>
      <c r="D931" s="509">
        <v>0</v>
      </c>
      <c r="E931" s="79"/>
    </row>
    <row r="932" spans="1:5">
      <c r="A932" s="21">
        <v>2</v>
      </c>
      <c r="B932" s="761" t="s">
        <v>586</v>
      </c>
      <c r="C932" t="s">
        <v>348</v>
      </c>
      <c r="D932" s="509">
        <v>0</v>
      </c>
      <c r="E932" s="79"/>
    </row>
    <row r="933" spans="1:5" ht="20.25" customHeight="1">
      <c r="A933" s="21">
        <v>2</v>
      </c>
      <c r="B933" s="758"/>
      <c r="C933" t="s">
        <v>349</v>
      </c>
      <c r="D933" s="509">
        <v>0</v>
      </c>
      <c r="E933" s="79"/>
    </row>
    <row r="934" spans="1:5" ht="18" customHeight="1">
      <c r="A934" s="21">
        <v>2</v>
      </c>
      <c r="B934" s="758"/>
      <c r="C934" t="s">
        <v>350</v>
      </c>
      <c r="D934" s="509">
        <v>61804</v>
      </c>
      <c r="E934" s="79"/>
    </row>
    <row r="935" spans="1:5">
      <c r="A935" s="21">
        <v>2</v>
      </c>
      <c r="B935" s="758"/>
      <c r="C935" t="s">
        <v>929</v>
      </c>
      <c r="D935" s="509">
        <v>0</v>
      </c>
      <c r="E935" s="79"/>
    </row>
    <row r="936" spans="1:5">
      <c r="A936" s="21">
        <v>2</v>
      </c>
      <c r="B936" s="758"/>
      <c r="C936" t="s">
        <v>345</v>
      </c>
      <c r="D936" s="509">
        <v>0</v>
      </c>
      <c r="E936" s="79"/>
    </row>
    <row r="937" spans="1:5">
      <c r="A937" s="21">
        <v>1</v>
      </c>
      <c r="B937" s="761" t="s">
        <v>587</v>
      </c>
      <c r="C937" t="s">
        <v>348</v>
      </c>
      <c r="D937" s="509">
        <v>1454805.9</v>
      </c>
      <c r="E937" s="79"/>
    </row>
    <row r="938" spans="1:5">
      <c r="A938" s="21">
        <v>1</v>
      </c>
      <c r="B938" s="758"/>
      <c r="C938" t="s">
        <v>349</v>
      </c>
      <c r="D938" s="509">
        <v>0</v>
      </c>
      <c r="E938" s="79"/>
    </row>
    <row r="939" spans="1:5">
      <c r="A939" s="21">
        <v>1</v>
      </c>
      <c r="B939" s="758"/>
      <c r="C939" t="s">
        <v>350</v>
      </c>
      <c r="D939" s="509">
        <v>19311</v>
      </c>
      <c r="E939" s="79"/>
    </row>
    <row r="940" spans="1:5">
      <c r="A940" s="21">
        <v>1</v>
      </c>
      <c r="B940" s="758"/>
      <c r="C940" t="s">
        <v>929</v>
      </c>
      <c r="D940" s="509">
        <v>0</v>
      </c>
      <c r="E940" s="79"/>
    </row>
    <row r="941" spans="1:5">
      <c r="A941" s="21">
        <v>1</v>
      </c>
      <c r="B941" s="758"/>
      <c r="C941" t="s">
        <v>345</v>
      </c>
      <c r="D941" s="509">
        <v>4366.6000000000004</v>
      </c>
      <c r="E941" s="79"/>
    </row>
    <row r="942" spans="1:5">
      <c r="A942" s="21">
        <v>15</v>
      </c>
      <c r="B942" s="761" t="s">
        <v>588</v>
      </c>
      <c r="C942" t="s">
        <v>348</v>
      </c>
      <c r="D942" s="509">
        <v>6048247</v>
      </c>
      <c r="E942" s="79"/>
    </row>
    <row r="943" spans="1:5">
      <c r="A943" s="21">
        <v>15</v>
      </c>
      <c r="B943" s="758"/>
      <c r="C943" t="s">
        <v>349</v>
      </c>
      <c r="D943" s="509">
        <v>672376</v>
      </c>
      <c r="E943" s="79"/>
    </row>
    <row r="944" spans="1:5">
      <c r="A944" s="21">
        <v>15</v>
      </c>
      <c r="B944" s="758"/>
      <c r="C944" t="s">
        <v>350</v>
      </c>
      <c r="D944" s="509">
        <v>0</v>
      </c>
      <c r="E944" s="79"/>
    </row>
    <row r="945" spans="1:5">
      <c r="A945" s="21">
        <v>15</v>
      </c>
      <c r="B945" s="758"/>
      <c r="C945" t="s">
        <v>929</v>
      </c>
      <c r="D945" s="509">
        <v>0</v>
      </c>
      <c r="E945" s="79"/>
    </row>
    <row r="946" spans="1:5">
      <c r="A946" s="21">
        <v>15</v>
      </c>
      <c r="B946" s="758"/>
      <c r="C946" t="s">
        <v>345</v>
      </c>
      <c r="D946" s="509">
        <v>0</v>
      </c>
      <c r="E946" s="79"/>
    </row>
    <row r="947" spans="1:5">
      <c r="A947" s="21">
        <v>2</v>
      </c>
      <c r="B947" s="761" t="s">
        <v>589</v>
      </c>
      <c r="C947" t="s">
        <v>348</v>
      </c>
      <c r="D947" s="509">
        <v>0</v>
      </c>
      <c r="E947" s="79"/>
    </row>
    <row r="948" spans="1:5">
      <c r="A948" s="21">
        <v>2</v>
      </c>
      <c r="B948" s="758"/>
      <c r="C948" t="s">
        <v>349</v>
      </c>
      <c r="D948" s="509">
        <v>0</v>
      </c>
      <c r="E948" s="79"/>
    </row>
    <row r="949" spans="1:5">
      <c r="A949" s="21">
        <v>2</v>
      </c>
      <c r="B949" s="758"/>
      <c r="C949" t="s">
        <v>350</v>
      </c>
      <c r="D949" s="509">
        <v>97649.600000000006</v>
      </c>
      <c r="E949" s="79"/>
    </row>
    <row r="950" spans="1:5">
      <c r="A950" s="21">
        <v>2</v>
      </c>
      <c r="B950" s="758"/>
      <c r="C950" t="s">
        <v>929</v>
      </c>
      <c r="D950" s="509">
        <v>0</v>
      </c>
      <c r="E950" s="79"/>
    </row>
    <row r="951" spans="1:5">
      <c r="A951" s="21">
        <v>2</v>
      </c>
      <c r="B951" s="758"/>
      <c r="C951" t="s">
        <v>345</v>
      </c>
      <c r="D951" s="509">
        <v>0</v>
      </c>
      <c r="E951" s="79"/>
    </row>
    <row r="952" spans="1:5">
      <c r="A952" s="21">
        <v>2</v>
      </c>
      <c r="B952" s="761" t="s">
        <v>590</v>
      </c>
      <c r="C952" t="s">
        <v>348</v>
      </c>
      <c r="D952" s="509">
        <v>0</v>
      </c>
      <c r="E952" s="79"/>
    </row>
    <row r="953" spans="1:5">
      <c r="A953" s="21">
        <v>2</v>
      </c>
      <c r="B953" s="758"/>
      <c r="C953" t="s">
        <v>349</v>
      </c>
      <c r="D953" s="509">
        <v>0</v>
      </c>
      <c r="E953" s="79"/>
    </row>
    <row r="954" spans="1:5">
      <c r="A954" s="21">
        <v>2</v>
      </c>
      <c r="B954" s="758"/>
      <c r="C954" t="s">
        <v>350</v>
      </c>
      <c r="D954" s="509">
        <v>34151</v>
      </c>
      <c r="E954" s="79"/>
    </row>
    <row r="955" spans="1:5">
      <c r="A955" s="21">
        <v>2</v>
      </c>
      <c r="B955" s="758"/>
      <c r="C955" t="s">
        <v>929</v>
      </c>
      <c r="D955" s="509">
        <v>0</v>
      </c>
      <c r="E955" s="79"/>
    </row>
    <row r="956" spans="1:5">
      <c r="A956" s="21">
        <v>2</v>
      </c>
      <c r="B956" s="758"/>
      <c r="C956" t="s">
        <v>345</v>
      </c>
      <c r="D956" s="509">
        <v>0</v>
      </c>
      <c r="E956" s="79"/>
    </row>
    <row r="957" spans="1:5">
      <c r="A957" s="21">
        <v>2</v>
      </c>
      <c r="B957" s="761" t="s">
        <v>591</v>
      </c>
      <c r="C957" t="s">
        <v>348</v>
      </c>
      <c r="D957" s="509">
        <v>0</v>
      </c>
      <c r="E957" s="79"/>
    </row>
    <row r="958" spans="1:5">
      <c r="A958" s="21">
        <v>2</v>
      </c>
      <c r="B958" s="758"/>
      <c r="C958" t="s">
        <v>349</v>
      </c>
      <c r="D958" s="509">
        <v>0</v>
      </c>
      <c r="E958" s="79"/>
    </row>
    <row r="959" spans="1:5">
      <c r="A959" s="21">
        <v>2</v>
      </c>
      <c r="B959" s="758"/>
      <c r="C959" t="s">
        <v>350</v>
      </c>
      <c r="D959" s="509">
        <v>77264</v>
      </c>
      <c r="E959" s="79"/>
    </row>
    <row r="960" spans="1:5">
      <c r="A960" s="21">
        <v>2</v>
      </c>
      <c r="B960" s="758"/>
      <c r="C960" t="s">
        <v>929</v>
      </c>
      <c r="D960" s="509">
        <v>0</v>
      </c>
      <c r="E960" s="79"/>
    </row>
    <row r="961" spans="1:5">
      <c r="A961" s="21">
        <v>2</v>
      </c>
      <c r="B961" s="758"/>
      <c r="C961" t="s">
        <v>345</v>
      </c>
      <c r="D961" s="509">
        <v>0</v>
      </c>
      <c r="E961" s="79"/>
    </row>
    <row r="962" spans="1:5">
      <c r="A962" s="21">
        <v>2</v>
      </c>
      <c r="B962" s="761" t="s">
        <v>592</v>
      </c>
      <c r="C962" t="s">
        <v>348</v>
      </c>
      <c r="D962" s="509">
        <v>0</v>
      </c>
      <c r="E962" s="79"/>
    </row>
    <row r="963" spans="1:5">
      <c r="A963" s="21">
        <v>2</v>
      </c>
      <c r="B963" s="758"/>
      <c r="C963" t="s">
        <v>349</v>
      </c>
      <c r="D963" s="509">
        <v>0</v>
      </c>
      <c r="E963" s="79"/>
    </row>
    <row r="964" spans="1:5">
      <c r="A964" s="21">
        <v>2</v>
      </c>
      <c r="B964" s="758"/>
      <c r="C964" t="s">
        <v>350</v>
      </c>
      <c r="D964" s="509">
        <v>102429.7</v>
      </c>
      <c r="E964" s="79"/>
    </row>
    <row r="965" spans="1:5">
      <c r="A965" s="21">
        <v>2</v>
      </c>
      <c r="B965" s="758"/>
      <c r="C965" t="s">
        <v>929</v>
      </c>
      <c r="D965" s="509">
        <v>0</v>
      </c>
      <c r="E965" s="79"/>
    </row>
    <row r="966" spans="1:5">
      <c r="A966" s="21">
        <v>2</v>
      </c>
      <c r="B966" s="758"/>
      <c r="C966" t="s">
        <v>345</v>
      </c>
      <c r="D966" s="509">
        <v>0</v>
      </c>
      <c r="E966" s="79"/>
    </row>
    <row r="967" spans="1:5">
      <c r="A967" s="21">
        <v>2</v>
      </c>
      <c r="B967" s="761" t="s">
        <v>593</v>
      </c>
      <c r="C967" t="s">
        <v>348</v>
      </c>
      <c r="D967" s="509">
        <v>0</v>
      </c>
      <c r="E967" s="79"/>
    </row>
    <row r="968" spans="1:5">
      <c r="A968" s="21">
        <v>2</v>
      </c>
      <c r="B968" s="758"/>
      <c r="C968" t="s">
        <v>349</v>
      </c>
      <c r="D968" s="509">
        <v>0</v>
      </c>
      <c r="E968" s="79"/>
    </row>
    <row r="969" spans="1:5">
      <c r="A969" s="21">
        <v>2</v>
      </c>
      <c r="B969" s="758"/>
      <c r="C969" t="s">
        <v>350</v>
      </c>
      <c r="D969" s="509">
        <v>105860.9</v>
      </c>
      <c r="E969" s="79"/>
    </row>
    <row r="970" spans="1:5">
      <c r="A970" s="21">
        <v>2</v>
      </c>
      <c r="B970" s="758"/>
      <c r="C970" t="s">
        <v>929</v>
      </c>
      <c r="D970" s="509">
        <v>0</v>
      </c>
      <c r="E970" s="79"/>
    </row>
    <row r="971" spans="1:5">
      <c r="A971" s="21">
        <v>2</v>
      </c>
      <c r="B971" s="758"/>
      <c r="C971" t="s">
        <v>345</v>
      </c>
      <c r="D971" s="509">
        <v>0</v>
      </c>
      <c r="E971" s="79"/>
    </row>
    <row r="972" spans="1:5">
      <c r="A972" s="21">
        <v>1</v>
      </c>
      <c r="B972" s="761" t="s">
        <v>594</v>
      </c>
      <c r="C972" t="s">
        <v>348</v>
      </c>
      <c r="D972" s="509">
        <v>1791920.7</v>
      </c>
      <c r="E972" s="79"/>
    </row>
    <row r="973" spans="1:5">
      <c r="A973" s="21">
        <v>1</v>
      </c>
      <c r="B973" s="758"/>
      <c r="C973" t="s">
        <v>349</v>
      </c>
      <c r="D973" s="509">
        <v>0</v>
      </c>
      <c r="E973" s="79"/>
    </row>
    <row r="974" spans="1:5">
      <c r="A974" s="21">
        <v>1</v>
      </c>
      <c r="B974" s="758"/>
      <c r="C974" t="s">
        <v>350</v>
      </c>
      <c r="D974" s="509">
        <v>44934.5</v>
      </c>
      <c r="E974" s="79"/>
    </row>
    <row r="975" spans="1:5">
      <c r="A975" s="21">
        <v>1</v>
      </c>
      <c r="B975" s="758"/>
      <c r="C975" t="s">
        <v>929</v>
      </c>
      <c r="D975" s="509">
        <v>0</v>
      </c>
      <c r="E975" s="79"/>
    </row>
    <row r="976" spans="1:5">
      <c r="A976" s="21">
        <v>1</v>
      </c>
      <c r="B976" s="758"/>
      <c r="C976" t="s">
        <v>345</v>
      </c>
      <c r="D976" s="509">
        <v>0</v>
      </c>
      <c r="E976" s="79"/>
    </row>
    <row r="977" spans="1:5">
      <c r="A977" s="21">
        <v>4</v>
      </c>
      <c r="B977" s="761" t="s">
        <v>595</v>
      </c>
      <c r="C977" t="s">
        <v>348</v>
      </c>
      <c r="D977" s="509">
        <v>1141503</v>
      </c>
      <c r="E977" s="79"/>
    </row>
    <row r="978" spans="1:5">
      <c r="A978" s="21">
        <v>4</v>
      </c>
      <c r="B978" s="758"/>
      <c r="C978" t="s">
        <v>349</v>
      </c>
      <c r="D978" s="509">
        <v>0</v>
      </c>
      <c r="E978" s="79"/>
    </row>
    <row r="979" spans="1:5">
      <c r="A979" s="21">
        <v>4</v>
      </c>
      <c r="B979" s="758"/>
      <c r="C979" t="s">
        <v>350</v>
      </c>
      <c r="D979" s="509">
        <v>57002.5</v>
      </c>
      <c r="E979" s="79"/>
    </row>
    <row r="980" spans="1:5">
      <c r="A980" s="21">
        <v>4</v>
      </c>
      <c r="B980" s="758"/>
      <c r="C980" t="s">
        <v>929</v>
      </c>
      <c r="D980" s="509">
        <v>0</v>
      </c>
      <c r="E980" s="79"/>
    </row>
    <row r="981" spans="1:5">
      <c r="A981" s="21">
        <v>4</v>
      </c>
      <c r="B981" s="758"/>
      <c r="C981" t="s">
        <v>345</v>
      </c>
      <c r="D981" s="509">
        <v>0</v>
      </c>
      <c r="E981" s="79"/>
    </row>
    <row r="982" spans="1:5">
      <c r="A982" s="21">
        <v>4</v>
      </c>
      <c r="B982" s="761" t="s">
        <v>596</v>
      </c>
      <c r="C982" t="s">
        <v>348</v>
      </c>
      <c r="D982" s="509">
        <v>1012784.3</v>
      </c>
      <c r="E982" s="79"/>
    </row>
    <row r="983" spans="1:5">
      <c r="A983" s="21">
        <v>4</v>
      </c>
      <c r="B983" s="758"/>
      <c r="C983" t="s">
        <v>349</v>
      </c>
      <c r="D983" s="509">
        <v>0</v>
      </c>
      <c r="E983" s="79"/>
    </row>
    <row r="984" spans="1:5">
      <c r="A984" s="21">
        <v>4</v>
      </c>
      <c r="B984" s="758"/>
      <c r="C984" t="s">
        <v>350</v>
      </c>
      <c r="D984" s="509">
        <v>141017.1</v>
      </c>
      <c r="E984" s="79"/>
    </row>
    <row r="985" spans="1:5">
      <c r="A985" s="21">
        <v>4</v>
      </c>
      <c r="B985" s="758"/>
      <c r="C985" t="s">
        <v>929</v>
      </c>
      <c r="D985" s="509">
        <v>0</v>
      </c>
      <c r="E985" s="79"/>
    </row>
    <row r="986" spans="1:5">
      <c r="A986" s="21">
        <v>4</v>
      </c>
      <c r="B986" s="758"/>
      <c r="C986" t="s">
        <v>345</v>
      </c>
      <c r="D986" s="509">
        <v>0</v>
      </c>
      <c r="E986" s="79"/>
    </row>
    <row r="987" spans="1:5">
      <c r="A987" s="21">
        <v>4</v>
      </c>
      <c r="B987" s="761" t="s">
        <v>597</v>
      </c>
      <c r="C987" t="s">
        <v>348</v>
      </c>
      <c r="D987" s="509">
        <v>1845259.5</v>
      </c>
      <c r="E987" s="79"/>
    </row>
    <row r="988" spans="1:5">
      <c r="A988" s="21">
        <v>4</v>
      </c>
      <c r="B988" s="758"/>
      <c r="C988" t="s">
        <v>349</v>
      </c>
      <c r="D988" s="509">
        <v>217525.5</v>
      </c>
      <c r="E988" s="79"/>
    </row>
    <row r="989" spans="1:5">
      <c r="A989" s="21">
        <v>4</v>
      </c>
      <c r="B989" s="758"/>
      <c r="C989" t="s">
        <v>350</v>
      </c>
      <c r="D989" s="509">
        <v>29971</v>
      </c>
      <c r="E989" s="79"/>
    </row>
    <row r="990" spans="1:5">
      <c r="A990" s="21">
        <v>4</v>
      </c>
      <c r="B990" s="758"/>
      <c r="C990" t="s">
        <v>929</v>
      </c>
      <c r="D990" s="509">
        <v>0</v>
      </c>
      <c r="E990" s="79"/>
    </row>
    <row r="991" spans="1:5">
      <c r="A991" s="21">
        <v>4</v>
      </c>
      <c r="B991" s="758"/>
      <c r="C991" t="s">
        <v>345</v>
      </c>
      <c r="D991" s="509">
        <v>0</v>
      </c>
      <c r="E991" s="79"/>
    </row>
    <row r="992" spans="1:5">
      <c r="A992" s="21">
        <v>2</v>
      </c>
      <c r="B992" s="761" t="s">
        <v>598</v>
      </c>
      <c r="C992" t="s">
        <v>348</v>
      </c>
      <c r="D992" s="509">
        <v>0</v>
      </c>
      <c r="E992" s="79"/>
    </row>
    <row r="993" spans="1:5">
      <c r="A993" s="21">
        <v>2</v>
      </c>
      <c r="B993" s="758"/>
      <c r="C993" t="s">
        <v>349</v>
      </c>
      <c r="D993" s="509">
        <v>0</v>
      </c>
      <c r="E993" s="79"/>
    </row>
    <row r="994" spans="1:5">
      <c r="A994" s="21">
        <v>2</v>
      </c>
      <c r="B994" s="758"/>
      <c r="C994" t="s">
        <v>350</v>
      </c>
      <c r="D994" s="509">
        <v>6802.2</v>
      </c>
      <c r="E994" s="79"/>
    </row>
    <row r="995" spans="1:5">
      <c r="A995" s="21">
        <v>2</v>
      </c>
      <c r="B995" s="758"/>
      <c r="C995" t="s">
        <v>929</v>
      </c>
      <c r="D995" s="509">
        <v>0</v>
      </c>
      <c r="E995" s="79"/>
    </row>
    <row r="996" spans="1:5">
      <c r="A996" s="21">
        <v>2</v>
      </c>
      <c r="B996" s="758"/>
      <c r="C996" t="s">
        <v>345</v>
      </c>
      <c r="D996" s="509">
        <v>0</v>
      </c>
      <c r="E996" s="79"/>
    </row>
    <row r="997" spans="1:5" ht="12.75" customHeight="1">
      <c r="A997" s="21">
        <v>1</v>
      </c>
      <c r="B997" s="761" t="s">
        <v>599</v>
      </c>
      <c r="C997" t="s">
        <v>348</v>
      </c>
      <c r="D997" s="509">
        <v>4286815.0999999996</v>
      </c>
      <c r="E997" s="79"/>
    </row>
    <row r="998" spans="1:5">
      <c r="A998" s="21">
        <v>1</v>
      </c>
      <c r="B998" s="758"/>
      <c r="C998" t="s">
        <v>349</v>
      </c>
      <c r="D998" s="509">
        <v>0</v>
      </c>
      <c r="E998" s="79"/>
    </row>
    <row r="999" spans="1:5">
      <c r="A999" s="21">
        <v>1</v>
      </c>
      <c r="B999" s="758"/>
      <c r="C999" t="s">
        <v>350</v>
      </c>
      <c r="D999" s="509">
        <v>0</v>
      </c>
      <c r="E999" s="79"/>
    </row>
    <row r="1000" spans="1:5">
      <c r="A1000" s="21">
        <v>1</v>
      </c>
      <c r="B1000" s="758"/>
      <c r="C1000" t="s">
        <v>929</v>
      </c>
      <c r="D1000" s="509">
        <v>0</v>
      </c>
      <c r="E1000" s="79"/>
    </row>
    <row r="1001" spans="1:5">
      <c r="A1001" s="21">
        <v>1</v>
      </c>
      <c r="B1001" s="758"/>
      <c r="C1001" t="s">
        <v>345</v>
      </c>
      <c r="D1001" s="509">
        <v>0</v>
      </c>
      <c r="E1001" s="79"/>
    </row>
    <row r="1002" spans="1:5" ht="12.75" customHeight="1">
      <c r="A1002" s="21">
        <v>2</v>
      </c>
      <c r="B1002" s="761" t="s">
        <v>1141</v>
      </c>
      <c r="C1002" t="s">
        <v>348</v>
      </c>
      <c r="D1002" s="509">
        <v>0</v>
      </c>
      <c r="E1002" s="79"/>
    </row>
    <row r="1003" spans="1:5">
      <c r="A1003" s="21">
        <v>2</v>
      </c>
      <c r="B1003" s="758"/>
      <c r="C1003" t="s">
        <v>349</v>
      </c>
      <c r="D1003" s="509">
        <v>0</v>
      </c>
      <c r="E1003" s="79"/>
    </row>
    <row r="1004" spans="1:5">
      <c r="A1004" s="21">
        <v>2</v>
      </c>
      <c r="B1004" s="758"/>
      <c r="C1004" t="s">
        <v>350</v>
      </c>
      <c r="D1004" s="509">
        <v>6762.7</v>
      </c>
      <c r="E1004" s="79"/>
    </row>
    <row r="1005" spans="1:5">
      <c r="A1005" s="21">
        <v>2</v>
      </c>
      <c r="B1005" s="758"/>
      <c r="C1005" t="s">
        <v>929</v>
      </c>
      <c r="D1005" s="509">
        <v>0</v>
      </c>
      <c r="E1005" s="79"/>
    </row>
    <row r="1006" spans="1:5">
      <c r="A1006" s="21">
        <v>2</v>
      </c>
      <c r="B1006" s="758"/>
      <c r="C1006" t="s">
        <v>345</v>
      </c>
      <c r="D1006" s="509">
        <v>0</v>
      </c>
      <c r="E1006" s="79"/>
    </row>
    <row r="1007" spans="1:5">
      <c r="A1007" s="21">
        <v>1</v>
      </c>
      <c r="B1007" s="761" t="s">
        <v>600</v>
      </c>
      <c r="C1007" t="s">
        <v>348</v>
      </c>
      <c r="D1007" s="509">
        <v>0</v>
      </c>
      <c r="E1007" s="79"/>
    </row>
    <row r="1008" spans="1:5">
      <c r="A1008" s="21">
        <v>1</v>
      </c>
      <c r="B1008" s="758"/>
      <c r="C1008" t="s">
        <v>349</v>
      </c>
      <c r="D1008" s="509">
        <v>0</v>
      </c>
      <c r="E1008" s="79"/>
    </row>
    <row r="1009" spans="1:5">
      <c r="A1009" s="21">
        <v>1</v>
      </c>
      <c r="B1009" s="758"/>
      <c r="C1009" t="s">
        <v>350</v>
      </c>
      <c r="D1009" s="509">
        <v>8911.4</v>
      </c>
      <c r="E1009" s="79"/>
    </row>
    <row r="1010" spans="1:5">
      <c r="A1010" s="21">
        <v>1</v>
      </c>
      <c r="B1010" s="758"/>
      <c r="C1010" t="s">
        <v>929</v>
      </c>
      <c r="D1010" s="509">
        <v>0</v>
      </c>
      <c r="E1010" s="79"/>
    </row>
    <row r="1011" spans="1:5">
      <c r="A1011" s="21">
        <v>1</v>
      </c>
      <c r="B1011" s="758"/>
      <c r="C1011" t="s">
        <v>345</v>
      </c>
      <c r="D1011" s="509">
        <v>0</v>
      </c>
      <c r="E1011" s="79"/>
    </row>
    <row r="1012" spans="1:5">
      <c r="A1012" s="21">
        <v>1</v>
      </c>
      <c r="B1012" s="761" t="s">
        <v>601</v>
      </c>
      <c r="C1012" t="s">
        <v>348</v>
      </c>
      <c r="D1012" s="509">
        <v>23691.7</v>
      </c>
      <c r="E1012" s="79"/>
    </row>
    <row r="1013" spans="1:5">
      <c r="A1013" s="21">
        <v>1</v>
      </c>
      <c r="B1013" s="758"/>
      <c r="C1013" t="s">
        <v>349</v>
      </c>
      <c r="D1013" s="509">
        <v>176246.7</v>
      </c>
      <c r="E1013" s="79"/>
    </row>
    <row r="1014" spans="1:5">
      <c r="A1014" s="21">
        <v>1</v>
      </c>
      <c r="B1014" s="758"/>
      <c r="C1014" t="s">
        <v>350</v>
      </c>
      <c r="D1014" s="509">
        <v>5223.3</v>
      </c>
      <c r="E1014" s="79"/>
    </row>
    <row r="1015" spans="1:5">
      <c r="A1015" s="21">
        <v>1</v>
      </c>
      <c r="B1015" s="758"/>
      <c r="C1015" t="s">
        <v>929</v>
      </c>
      <c r="D1015" s="509">
        <v>0</v>
      </c>
      <c r="E1015" s="79"/>
    </row>
    <row r="1016" spans="1:5">
      <c r="A1016" s="21">
        <v>1</v>
      </c>
      <c r="B1016" s="762"/>
      <c r="C1016" t="s">
        <v>345</v>
      </c>
      <c r="D1016" s="509">
        <v>0</v>
      </c>
      <c r="E1016" s="79"/>
    </row>
    <row r="1017" spans="1:5">
      <c r="A1017" s="21">
        <v>8</v>
      </c>
      <c r="B1017" s="761" t="s">
        <v>602</v>
      </c>
      <c r="C1017" t="s">
        <v>348</v>
      </c>
      <c r="D1017" s="509">
        <v>3533394</v>
      </c>
      <c r="E1017" s="79"/>
    </row>
    <row r="1018" spans="1:5">
      <c r="A1018" s="21">
        <v>8</v>
      </c>
      <c r="B1018" s="758"/>
      <c r="C1018" t="s">
        <v>349</v>
      </c>
      <c r="D1018" s="509">
        <v>0</v>
      </c>
      <c r="E1018" s="79"/>
    </row>
    <row r="1019" spans="1:5">
      <c r="A1019" s="21">
        <v>8</v>
      </c>
      <c r="B1019" s="758"/>
      <c r="C1019" t="s">
        <v>350</v>
      </c>
      <c r="D1019" s="509">
        <v>0</v>
      </c>
      <c r="E1019" s="79"/>
    </row>
    <row r="1020" spans="1:5">
      <c r="A1020" s="21">
        <v>8</v>
      </c>
      <c r="B1020" s="758"/>
      <c r="C1020" t="s">
        <v>929</v>
      </c>
      <c r="D1020" s="509">
        <v>0</v>
      </c>
      <c r="E1020" s="79"/>
    </row>
    <row r="1021" spans="1:5">
      <c r="A1021" s="21">
        <v>8</v>
      </c>
      <c r="B1021" s="758"/>
      <c r="C1021" t="s">
        <v>345</v>
      </c>
      <c r="D1021" s="509">
        <v>0</v>
      </c>
      <c r="E1021" s="79"/>
    </row>
    <row r="1022" spans="1:5">
      <c r="A1022" s="21">
        <v>11</v>
      </c>
      <c r="B1022" s="761" t="s">
        <v>603</v>
      </c>
      <c r="C1022" t="s">
        <v>348</v>
      </c>
      <c r="D1022" s="509">
        <v>2115900.7000000002</v>
      </c>
      <c r="E1022" s="79"/>
    </row>
    <row r="1023" spans="1:5">
      <c r="A1023" s="21">
        <v>11</v>
      </c>
      <c r="B1023" s="758"/>
      <c r="C1023" t="s">
        <v>349</v>
      </c>
      <c r="D1023" s="509">
        <v>5018298.2</v>
      </c>
      <c r="E1023" s="79"/>
    </row>
    <row r="1024" spans="1:5">
      <c r="A1024" s="21">
        <v>11</v>
      </c>
      <c r="B1024" s="758"/>
      <c r="C1024" t="s">
        <v>350</v>
      </c>
      <c r="D1024" s="509">
        <v>0</v>
      </c>
      <c r="E1024" s="79"/>
    </row>
    <row r="1025" spans="1:5">
      <c r="A1025" s="21">
        <v>11</v>
      </c>
      <c r="B1025" s="758"/>
      <c r="C1025" t="s">
        <v>929</v>
      </c>
      <c r="D1025" s="509">
        <v>0</v>
      </c>
      <c r="E1025" s="79"/>
    </row>
    <row r="1026" spans="1:5">
      <c r="A1026" s="21">
        <v>11</v>
      </c>
      <c r="B1026" s="758"/>
      <c r="C1026" t="s">
        <v>345</v>
      </c>
      <c r="D1026" s="509">
        <v>4305</v>
      </c>
      <c r="E1026" s="79"/>
    </row>
    <row r="1027" spans="1:5">
      <c r="A1027" s="21">
        <v>1</v>
      </c>
      <c r="B1027" s="761" t="s">
        <v>604</v>
      </c>
      <c r="C1027" t="s">
        <v>348</v>
      </c>
      <c r="D1027" s="509">
        <v>26118.5</v>
      </c>
      <c r="E1027" s="79"/>
    </row>
    <row r="1028" spans="1:5">
      <c r="A1028" s="21">
        <v>1</v>
      </c>
      <c r="B1028" s="758"/>
      <c r="C1028" t="s">
        <v>349</v>
      </c>
      <c r="D1028" s="509">
        <v>0</v>
      </c>
      <c r="E1028" s="79"/>
    </row>
    <row r="1029" spans="1:5">
      <c r="A1029" s="21">
        <v>1</v>
      </c>
      <c r="B1029" s="758"/>
      <c r="C1029" t="s">
        <v>350</v>
      </c>
      <c r="D1029" s="509">
        <v>3428.4</v>
      </c>
      <c r="E1029" s="79"/>
    </row>
    <row r="1030" spans="1:5">
      <c r="A1030" s="21">
        <v>1</v>
      </c>
      <c r="B1030" s="758"/>
      <c r="C1030" t="s">
        <v>929</v>
      </c>
      <c r="D1030" s="509">
        <v>0</v>
      </c>
      <c r="E1030" s="79"/>
    </row>
    <row r="1031" spans="1:5">
      <c r="A1031" s="21">
        <v>1</v>
      </c>
      <c r="B1031" s="758"/>
      <c r="C1031" t="s">
        <v>345</v>
      </c>
      <c r="D1031" s="509">
        <v>0</v>
      </c>
      <c r="E1031" s="79"/>
    </row>
    <row r="1032" spans="1:5" ht="12.75" customHeight="1">
      <c r="A1032" s="21">
        <v>3</v>
      </c>
      <c r="B1032" s="761" t="s">
        <v>605</v>
      </c>
      <c r="C1032" t="s">
        <v>348</v>
      </c>
      <c r="D1032" s="509">
        <v>71789.100000000006</v>
      </c>
      <c r="E1032" s="79"/>
    </row>
    <row r="1033" spans="1:5">
      <c r="A1033" s="21">
        <v>3</v>
      </c>
      <c r="B1033" s="758"/>
      <c r="C1033" t="s">
        <v>349</v>
      </c>
      <c r="D1033" s="509">
        <v>0</v>
      </c>
      <c r="E1033" s="79"/>
    </row>
    <row r="1034" spans="1:5">
      <c r="A1034" s="21">
        <v>3</v>
      </c>
      <c r="B1034" s="758"/>
      <c r="C1034" t="s">
        <v>350</v>
      </c>
      <c r="D1034" s="509">
        <v>66574.8</v>
      </c>
      <c r="E1034" s="79"/>
    </row>
    <row r="1035" spans="1:5">
      <c r="A1035" s="21">
        <v>3</v>
      </c>
      <c r="B1035" s="758"/>
      <c r="C1035" t="s">
        <v>929</v>
      </c>
      <c r="D1035" s="509">
        <v>0</v>
      </c>
      <c r="E1035" s="79"/>
    </row>
    <row r="1036" spans="1:5">
      <c r="A1036" s="21">
        <v>3</v>
      </c>
      <c r="B1036" s="758"/>
      <c r="C1036" t="s">
        <v>345</v>
      </c>
      <c r="D1036" s="509">
        <v>0</v>
      </c>
      <c r="E1036" s="79"/>
    </row>
    <row r="1037" spans="1:5" ht="12.75" customHeight="1">
      <c r="A1037" s="21">
        <v>1</v>
      </c>
      <c r="B1037" s="761" t="s">
        <v>606</v>
      </c>
      <c r="C1037" t="s">
        <v>348</v>
      </c>
      <c r="D1037" s="509">
        <v>437391.8</v>
      </c>
      <c r="E1037" s="79"/>
    </row>
    <row r="1038" spans="1:5">
      <c r="A1038" s="21">
        <v>1</v>
      </c>
      <c r="B1038" s="758"/>
      <c r="C1038" t="s">
        <v>349</v>
      </c>
      <c r="D1038" s="509">
        <v>1832077.2</v>
      </c>
      <c r="E1038" s="79"/>
    </row>
    <row r="1039" spans="1:5">
      <c r="A1039" s="21">
        <v>1</v>
      </c>
      <c r="B1039" s="758"/>
      <c r="C1039" t="s">
        <v>350</v>
      </c>
      <c r="D1039" s="509">
        <v>78794.5</v>
      </c>
      <c r="E1039" s="79"/>
    </row>
    <row r="1040" spans="1:5">
      <c r="A1040" s="21">
        <v>1</v>
      </c>
      <c r="B1040" s="758"/>
      <c r="C1040" t="s">
        <v>929</v>
      </c>
      <c r="D1040" s="509">
        <v>0</v>
      </c>
      <c r="E1040" s="79"/>
    </row>
    <row r="1041" spans="1:5">
      <c r="A1041" s="21">
        <v>1</v>
      </c>
      <c r="B1041" s="758"/>
      <c r="C1041" t="s">
        <v>345</v>
      </c>
      <c r="D1041" s="509">
        <v>0</v>
      </c>
      <c r="E1041" s="79"/>
    </row>
    <row r="1042" spans="1:5" ht="12.75" customHeight="1">
      <c r="A1042" s="21">
        <v>1</v>
      </c>
      <c r="B1042" s="761" t="s">
        <v>607</v>
      </c>
      <c r="C1042" t="s">
        <v>348</v>
      </c>
      <c r="D1042" s="509">
        <v>372946.6</v>
      </c>
      <c r="E1042" s="79"/>
    </row>
    <row r="1043" spans="1:5">
      <c r="A1043" s="21">
        <v>1</v>
      </c>
      <c r="B1043" s="758"/>
      <c r="C1043" t="s">
        <v>349</v>
      </c>
      <c r="D1043" s="509">
        <v>0</v>
      </c>
      <c r="E1043" s="79"/>
    </row>
    <row r="1044" spans="1:5">
      <c r="A1044" s="21">
        <v>1</v>
      </c>
      <c r="B1044" s="758"/>
      <c r="C1044" t="s">
        <v>350</v>
      </c>
      <c r="D1044" s="509">
        <v>6042.5</v>
      </c>
      <c r="E1044" s="79"/>
    </row>
    <row r="1045" spans="1:5">
      <c r="A1045" s="21">
        <v>1</v>
      </c>
      <c r="B1045" s="758"/>
      <c r="C1045" t="s">
        <v>929</v>
      </c>
      <c r="D1045" s="509">
        <v>11633</v>
      </c>
      <c r="E1045" s="79"/>
    </row>
    <row r="1046" spans="1:5">
      <c r="A1046" s="21">
        <v>1</v>
      </c>
      <c r="B1046" s="758"/>
      <c r="C1046" t="s">
        <v>345</v>
      </c>
      <c r="D1046" s="509">
        <v>5118.6000000000004</v>
      </c>
      <c r="E1046" s="79"/>
    </row>
    <row r="1047" spans="1:5">
      <c r="A1047" s="21">
        <v>1</v>
      </c>
      <c r="B1047" s="758" t="s">
        <v>1742</v>
      </c>
      <c r="C1047" t="s">
        <v>348</v>
      </c>
      <c r="D1047" s="509">
        <v>53541.1</v>
      </c>
      <c r="E1047" s="79"/>
    </row>
    <row r="1048" spans="1:5">
      <c r="A1048" s="21">
        <v>1</v>
      </c>
      <c r="B1048" s="758"/>
      <c r="C1048" t="s">
        <v>349</v>
      </c>
      <c r="D1048" s="509">
        <v>0</v>
      </c>
      <c r="E1048" s="79"/>
    </row>
    <row r="1049" spans="1:5">
      <c r="A1049" s="21">
        <v>1</v>
      </c>
      <c r="B1049" s="758"/>
      <c r="C1049" t="s">
        <v>350</v>
      </c>
      <c r="D1049" s="509">
        <v>0</v>
      </c>
      <c r="E1049" s="79"/>
    </row>
    <row r="1050" spans="1:5">
      <c r="A1050" s="21">
        <v>1</v>
      </c>
      <c r="B1050" s="758"/>
      <c r="C1050" t="s">
        <v>929</v>
      </c>
      <c r="D1050" s="509">
        <v>0</v>
      </c>
      <c r="E1050" s="79"/>
    </row>
    <row r="1051" spans="1:5">
      <c r="A1051" s="21">
        <v>1</v>
      </c>
      <c r="B1051" s="760"/>
      <c r="C1051" t="s">
        <v>345</v>
      </c>
      <c r="D1051" s="509">
        <v>0</v>
      </c>
      <c r="E1051" s="79"/>
    </row>
    <row r="1052" spans="1:5">
      <c r="A1052" s="21">
        <v>5</v>
      </c>
      <c r="B1052" s="761" t="s">
        <v>608</v>
      </c>
      <c r="C1052" t="s">
        <v>348</v>
      </c>
      <c r="D1052" s="509">
        <v>0</v>
      </c>
      <c r="E1052" s="79"/>
    </row>
    <row r="1053" spans="1:5">
      <c r="A1053" s="21">
        <v>5</v>
      </c>
      <c r="B1053" s="758"/>
      <c r="C1053" t="s">
        <v>349</v>
      </c>
      <c r="D1053" s="509">
        <v>0</v>
      </c>
      <c r="E1053" s="79"/>
    </row>
    <row r="1054" spans="1:5">
      <c r="A1054" s="21">
        <v>5</v>
      </c>
      <c r="B1054" s="758"/>
      <c r="C1054" t="s">
        <v>350</v>
      </c>
      <c r="D1054" s="509">
        <v>27861</v>
      </c>
      <c r="E1054" s="79"/>
    </row>
    <row r="1055" spans="1:5">
      <c r="A1055" s="21">
        <v>5</v>
      </c>
      <c r="B1055" s="758"/>
      <c r="C1055" t="s">
        <v>929</v>
      </c>
      <c r="D1055" s="509">
        <v>0</v>
      </c>
      <c r="E1055" s="79"/>
    </row>
    <row r="1056" spans="1:5">
      <c r="A1056" s="21">
        <v>5</v>
      </c>
      <c r="B1056" s="762"/>
      <c r="C1056" t="s">
        <v>345</v>
      </c>
      <c r="D1056" s="509">
        <v>0</v>
      </c>
      <c r="E1056" s="79"/>
    </row>
    <row r="1057" spans="1:5">
      <c r="A1057" s="21">
        <v>2</v>
      </c>
      <c r="B1057" s="761" t="s">
        <v>609</v>
      </c>
      <c r="C1057" t="s">
        <v>348</v>
      </c>
      <c r="D1057" s="509">
        <v>0</v>
      </c>
      <c r="E1057" s="79"/>
    </row>
    <row r="1058" spans="1:5">
      <c r="A1058" s="21">
        <v>2</v>
      </c>
      <c r="B1058" s="758"/>
      <c r="C1058" t="s">
        <v>349</v>
      </c>
      <c r="D1058" s="509">
        <v>0</v>
      </c>
      <c r="E1058" s="79"/>
    </row>
    <row r="1059" spans="1:5">
      <c r="A1059" s="21">
        <v>2</v>
      </c>
      <c r="B1059" s="758"/>
      <c r="C1059" t="s">
        <v>350</v>
      </c>
      <c r="D1059" s="509">
        <v>5395.5</v>
      </c>
      <c r="E1059" s="79"/>
    </row>
    <row r="1060" spans="1:5">
      <c r="A1060" s="21">
        <v>2</v>
      </c>
      <c r="B1060" s="758"/>
      <c r="C1060" t="s">
        <v>929</v>
      </c>
      <c r="D1060" s="509">
        <v>0</v>
      </c>
      <c r="E1060" s="79"/>
    </row>
    <row r="1061" spans="1:5">
      <c r="A1061" s="21">
        <v>2</v>
      </c>
      <c r="B1061" s="758"/>
      <c r="C1061" t="s">
        <v>345</v>
      </c>
      <c r="D1061" s="509">
        <v>0</v>
      </c>
      <c r="E1061" s="79"/>
    </row>
    <row r="1062" spans="1:5" ht="12.75" customHeight="1">
      <c r="A1062" s="21">
        <v>15</v>
      </c>
      <c r="B1062" s="761" t="s">
        <v>610</v>
      </c>
      <c r="C1062" t="s">
        <v>348</v>
      </c>
      <c r="D1062" s="509">
        <v>500386.5</v>
      </c>
      <c r="E1062" s="79"/>
    </row>
    <row r="1063" spans="1:5">
      <c r="A1063" s="21">
        <v>15</v>
      </c>
      <c r="B1063" s="758"/>
      <c r="C1063" t="s">
        <v>349</v>
      </c>
      <c r="D1063" s="509">
        <v>0</v>
      </c>
      <c r="E1063" s="79"/>
    </row>
    <row r="1064" spans="1:5">
      <c r="A1064" s="21">
        <v>15</v>
      </c>
      <c r="B1064" s="758"/>
      <c r="C1064" t="s">
        <v>350</v>
      </c>
      <c r="D1064" s="509">
        <v>58403.1</v>
      </c>
      <c r="E1064" s="79"/>
    </row>
    <row r="1065" spans="1:5">
      <c r="A1065" s="21">
        <v>15</v>
      </c>
      <c r="B1065" s="758"/>
      <c r="C1065" t="s">
        <v>929</v>
      </c>
      <c r="D1065" s="509">
        <v>0</v>
      </c>
      <c r="E1065" s="79"/>
    </row>
    <row r="1066" spans="1:5">
      <c r="A1066" s="21">
        <v>15</v>
      </c>
      <c r="B1066" s="758"/>
      <c r="C1066" t="s">
        <v>345</v>
      </c>
      <c r="D1066" s="509">
        <v>0</v>
      </c>
      <c r="E1066" s="79"/>
    </row>
    <row r="1067" spans="1:5">
      <c r="A1067" s="21">
        <v>2</v>
      </c>
      <c r="B1067" s="761" t="s">
        <v>572</v>
      </c>
      <c r="C1067" t="s">
        <v>348</v>
      </c>
      <c r="D1067" s="509">
        <v>0</v>
      </c>
      <c r="E1067" s="79"/>
    </row>
    <row r="1068" spans="1:5">
      <c r="A1068" s="21">
        <v>2</v>
      </c>
      <c r="B1068" s="758"/>
      <c r="C1068" t="s">
        <v>349</v>
      </c>
      <c r="D1068" s="509">
        <v>0</v>
      </c>
      <c r="E1068" s="79"/>
    </row>
    <row r="1069" spans="1:5">
      <c r="A1069" s="21">
        <v>2</v>
      </c>
      <c r="B1069" s="758"/>
      <c r="C1069" t="s">
        <v>350</v>
      </c>
      <c r="D1069" s="509">
        <v>257570.3</v>
      </c>
      <c r="E1069" s="79"/>
    </row>
    <row r="1070" spans="1:5">
      <c r="A1070" s="21">
        <v>2</v>
      </c>
      <c r="B1070" s="758"/>
      <c r="C1070" t="s">
        <v>929</v>
      </c>
      <c r="D1070" s="509">
        <v>0</v>
      </c>
      <c r="E1070" s="79"/>
    </row>
    <row r="1071" spans="1:5">
      <c r="A1071" s="21">
        <v>2</v>
      </c>
      <c r="B1071" s="758"/>
      <c r="C1071" t="s">
        <v>345</v>
      </c>
      <c r="D1071" s="509">
        <v>0</v>
      </c>
      <c r="E1071" s="79"/>
    </row>
    <row r="1072" spans="1:5">
      <c r="A1072" s="21">
        <v>1</v>
      </c>
      <c r="B1072" s="761" t="s">
        <v>1743</v>
      </c>
      <c r="C1072" t="s">
        <v>348</v>
      </c>
      <c r="D1072" s="509">
        <v>1266791.7</v>
      </c>
      <c r="E1072" s="79"/>
    </row>
    <row r="1073" spans="1:5">
      <c r="A1073" s="21">
        <v>1</v>
      </c>
      <c r="B1073" s="758"/>
      <c r="C1073" t="s">
        <v>349</v>
      </c>
      <c r="D1073" s="509">
        <v>0</v>
      </c>
      <c r="E1073" s="79"/>
    </row>
    <row r="1074" spans="1:5">
      <c r="A1074" s="21">
        <v>1</v>
      </c>
      <c r="B1074" s="758"/>
      <c r="C1074" t="s">
        <v>350</v>
      </c>
      <c r="D1074" s="509">
        <v>57541.599999999999</v>
      </c>
      <c r="E1074" s="79"/>
    </row>
    <row r="1075" spans="1:5">
      <c r="A1075" s="21">
        <v>1</v>
      </c>
      <c r="B1075" s="758"/>
      <c r="C1075" t="s">
        <v>929</v>
      </c>
      <c r="D1075" s="509">
        <v>0</v>
      </c>
      <c r="E1075" s="79"/>
    </row>
    <row r="1076" spans="1:5">
      <c r="A1076" s="21">
        <v>1</v>
      </c>
      <c r="B1076" s="758"/>
      <c r="C1076" t="s">
        <v>345</v>
      </c>
      <c r="D1076" s="509">
        <v>0</v>
      </c>
      <c r="E1076" s="79"/>
    </row>
    <row r="1077" spans="1:5">
      <c r="A1077" s="21">
        <v>2</v>
      </c>
      <c r="B1077" s="761" t="s">
        <v>611</v>
      </c>
      <c r="C1077" t="s">
        <v>348</v>
      </c>
      <c r="D1077" s="509">
        <v>0</v>
      </c>
      <c r="E1077" s="79"/>
    </row>
    <row r="1078" spans="1:5">
      <c r="A1078" s="21">
        <v>2</v>
      </c>
      <c r="B1078" s="758"/>
      <c r="C1078" t="s">
        <v>349</v>
      </c>
      <c r="D1078" s="509">
        <v>0</v>
      </c>
      <c r="E1078" s="79"/>
    </row>
    <row r="1079" spans="1:5">
      <c r="A1079" s="21">
        <v>2</v>
      </c>
      <c r="B1079" s="758"/>
      <c r="C1079" t="s">
        <v>350</v>
      </c>
      <c r="D1079" s="509">
        <v>8343.7000000000007</v>
      </c>
      <c r="E1079" s="79"/>
    </row>
    <row r="1080" spans="1:5">
      <c r="A1080" s="21">
        <v>2</v>
      </c>
      <c r="B1080" s="758"/>
      <c r="C1080" t="s">
        <v>929</v>
      </c>
      <c r="D1080" s="509">
        <v>0</v>
      </c>
      <c r="E1080" s="79"/>
    </row>
    <row r="1081" spans="1:5">
      <c r="A1081" s="21">
        <v>2</v>
      </c>
      <c r="B1081" s="758"/>
      <c r="C1081" t="s">
        <v>345</v>
      </c>
      <c r="D1081" s="509">
        <v>0</v>
      </c>
      <c r="E1081" s="79"/>
    </row>
    <row r="1082" spans="1:5">
      <c r="A1082" s="21">
        <v>10</v>
      </c>
      <c r="B1082" s="761" t="s">
        <v>612</v>
      </c>
      <c r="C1082" t="s">
        <v>348</v>
      </c>
      <c r="D1082" s="509">
        <v>0</v>
      </c>
      <c r="E1082" s="79"/>
    </row>
    <row r="1083" spans="1:5">
      <c r="A1083" s="21">
        <v>10</v>
      </c>
      <c r="B1083" s="758"/>
      <c r="C1083" t="s">
        <v>349</v>
      </c>
      <c r="D1083" s="509">
        <v>0</v>
      </c>
      <c r="E1083" s="79"/>
    </row>
    <row r="1084" spans="1:5">
      <c r="A1084" s="21">
        <v>10</v>
      </c>
      <c r="B1084" s="758"/>
      <c r="C1084" t="s">
        <v>350</v>
      </c>
      <c r="D1084" s="509">
        <v>93697.1</v>
      </c>
      <c r="E1084" s="79"/>
    </row>
    <row r="1085" spans="1:5">
      <c r="A1085" s="21">
        <v>10</v>
      </c>
      <c r="B1085" s="758"/>
      <c r="C1085" t="s">
        <v>929</v>
      </c>
      <c r="D1085" s="509">
        <v>0</v>
      </c>
      <c r="E1085" s="79"/>
    </row>
    <row r="1086" spans="1:5">
      <c r="A1086" s="21">
        <v>10</v>
      </c>
      <c r="B1086" s="758"/>
      <c r="C1086" t="s">
        <v>345</v>
      </c>
      <c r="D1086" s="509">
        <v>0</v>
      </c>
      <c r="E1086" s="79"/>
    </row>
    <row r="1087" spans="1:5">
      <c r="A1087" s="21">
        <v>2</v>
      </c>
      <c r="B1087" s="758" t="s">
        <v>1142</v>
      </c>
      <c r="C1087" t="s">
        <v>348</v>
      </c>
      <c r="D1087" s="509">
        <v>0</v>
      </c>
      <c r="E1087" s="79"/>
    </row>
    <row r="1088" spans="1:5">
      <c r="A1088" s="21">
        <v>2</v>
      </c>
      <c r="B1088" s="758"/>
      <c r="C1088" t="s">
        <v>349</v>
      </c>
      <c r="D1088" s="509">
        <v>0</v>
      </c>
      <c r="E1088" s="79"/>
    </row>
    <row r="1089" spans="1:5">
      <c r="A1089" s="21">
        <v>2</v>
      </c>
      <c r="B1089" s="758"/>
      <c r="C1089" t="s">
        <v>350</v>
      </c>
      <c r="D1089" s="509">
        <v>1982.9</v>
      </c>
      <c r="E1089" s="79"/>
    </row>
    <row r="1090" spans="1:5">
      <c r="A1090" s="21">
        <v>2</v>
      </c>
      <c r="B1090" s="758"/>
      <c r="C1090" t="s">
        <v>929</v>
      </c>
      <c r="D1090" s="509">
        <v>0</v>
      </c>
      <c r="E1090" s="79"/>
    </row>
    <row r="1091" spans="1:5">
      <c r="A1091" s="21">
        <v>2</v>
      </c>
      <c r="B1091" s="758"/>
      <c r="C1091" t="s">
        <v>345</v>
      </c>
      <c r="D1091" s="509">
        <v>0</v>
      </c>
      <c r="E1091" s="79"/>
    </row>
    <row r="1092" spans="1:5">
      <c r="A1092" s="21">
        <v>2</v>
      </c>
      <c r="B1092" s="758" t="s">
        <v>1143</v>
      </c>
      <c r="C1092" t="s">
        <v>348</v>
      </c>
      <c r="D1092" s="509">
        <v>0</v>
      </c>
      <c r="E1092" s="79"/>
    </row>
    <row r="1093" spans="1:5">
      <c r="A1093" s="21">
        <v>2</v>
      </c>
      <c r="B1093" s="758"/>
      <c r="C1093" t="s">
        <v>349</v>
      </c>
      <c r="D1093" s="509">
        <v>0</v>
      </c>
      <c r="E1093" s="79"/>
    </row>
    <row r="1094" spans="1:5">
      <c r="A1094" s="21">
        <v>2</v>
      </c>
      <c r="B1094" s="758"/>
      <c r="C1094" t="s">
        <v>350</v>
      </c>
      <c r="D1094" s="509">
        <v>5245.7</v>
      </c>
      <c r="E1094" s="79"/>
    </row>
    <row r="1095" spans="1:5">
      <c r="A1095" s="21">
        <v>2</v>
      </c>
      <c r="B1095" s="758"/>
      <c r="C1095" t="s">
        <v>929</v>
      </c>
      <c r="D1095" s="509">
        <v>0</v>
      </c>
      <c r="E1095" s="79"/>
    </row>
    <row r="1096" spans="1:5">
      <c r="A1096" s="21">
        <v>2</v>
      </c>
      <c r="B1096" s="762"/>
      <c r="C1096" t="s">
        <v>345</v>
      </c>
      <c r="D1096" s="509">
        <v>0</v>
      </c>
      <c r="E1096" s="79"/>
    </row>
    <row r="1097" spans="1:5">
      <c r="A1097" s="21">
        <v>2</v>
      </c>
      <c r="B1097" s="761" t="s">
        <v>613</v>
      </c>
      <c r="C1097" t="s">
        <v>348</v>
      </c>
      <c r="D1097" s="509">
        <v>0</v>
      </c>
      <c r="E1097" s="79"/>
    </row>
    <row r="1098" spans="1:5">
      <c r="A1098" s="21">
        <v>2</v>
      </c>
      <c r="B1098" s="758"/>
      <c r="C1098" t="s">
        <v>349</v>
      </c>
      <c r="D1098" s="509">
        <v>0</v>
      </c>
      <c r="E1098" s="79"/>
    </row>
    <row r="1099" spans="1:5">
      <c r="A1099" s="21">
        <v>2</v>
      </c>
      <c r="B1099" s="758"/>
      <c r="C1099" t="s">
        <v>350</v>
      </c>
      <c r="D1099" s="509">
        <v>22155.5</v>
      </c>
      <c r="E1099" s="79"/>
    </row>
    <row r="1100" spans="1:5">
      <c r="A1100" s="21">
        <v>2</v>
      </c>
      <c r="B1100" s="758"/>
      <c r="C1100" t="s">
        <v>929</v>
      </c>
      <c r="D1100" s="509">
        <v>0</v>
      </c>
      <c r="E1100" s="79"/>
    </row>
    <row r="1101" spans="1:5">
      <c r="A1101" s="21">
        <v>2</v>
      </c>
      <c r="B1101" s="758"/>
      <c r="C1101" t="s">
        <v>345</v>
      </c>
      <c r="D1101" s="509">
        <v>0</v>
      </c>
      <c r="E1101" s="79"/>
    </row>
    <row r="1102" spans="1:5">
      <c r="A1102" s="21">
        <v>9</v>
      </c>
      <c r="B1102" s="761" t="s">
        <v>614</v>
      </c>
      <c r="C1102" t="s">
        <v>348</v>
      </c>
      <c r="D1102" s="509">
        <v>0</v>
      </c>
      <c r="E1102" s="79"/>
    </row>
    <row r="1103" spans="1:5">
      <c r="A1103" s="21">
        <v>9</v>
      </c>
      <c r="B1103" s="758"/>
      <c r="C1103" t="s">
        <v>349</v>
      </c>
      <c r="D1103" s="509">
        <v>0</v>
      </c>
      <c r="E1103" s="79"/>
    </row>
    <row r="1104" spans="1:5">
      <c r="A1104" s="21">
        <v>9</v>
      </c>
      <c r="B1104" s="758"/>
      <c r="C1104" t="s">
        <v>350</v>
      </c>
      <c r="D1104" s="509">
        <v>48444.5</v>
      </c>
      <c r="E1104" s="79"/>
    </row>
    <row r="1105" spans="1:5">
      <c r="A1105" s="21">
        <v>9</v>
      </c>
      <c r="B1105" s="758"/>
      <c r="C1105" t="s">
        <v>929</v>
      </c>
      <c r="D1105" s="509">
        <v>0</v>
      </c>
      <c r="E1105" s="79"/>
    </row>
    <row r="1106" spans="1:5">
      <c r="A1106" s="21">
        <v>9</v>
      </c>
      <c r="B1106" s="762"/>
      <c r="C1106" t="s">
        <v>345</v>
      </c>
      <c r="D1106" s="509">
        <v>0</v>
      </c>
      <c r="E1106" s="79"/>
    </row>
    <row r="1107" spans="1:5" ht="12.75" customHeight="1">
      <c r="A1107" s="21">
        <v>2</v>
      </c>
      <c r="B1107" s="761" t="s">
        <v>615</v>
      </c>
      <c r="C1107" t="s">
        <v>348</v>
      </c>
      <c r="D1107" s="509">
        <v>0</v>
      </c>
      <c r="E1107" s="79"/>
    </row>
    <row r="1108" spans="1:5">
      <c r="A1108" s="21">
        <v>2</v>
      </c>
      <c r="B1108" s="758"/>
      <c r="C1108" t="s">
        <v>349</v>
      </c>
      <c r="D1108" s="509">
        <v>0</v>
      </c>
      <c r="E1108" s="79"/>
    </row>
    <row r="1109" spans="1:5">
      <c r="A1109" s="21">
        <v>2</v>
      </c>
      <c r="B1109" s="758"/>
      <c r="C1109" t="s">
        <v>350</v>
      </c>
      <c r="D1109" s="509">
        <v>89019.6</v>
      </c>
      <c r="E1109" s="79"/>
    </row>
    <row r="1110" spans="1:5">
      <c r="A1110" s="21">
        <v>2</v>
      </c>
      <c r="B1110" s="758"/>
      <c r="C1110" t="s">
        <v>929</v>
      </c>
      <c r="D1110" s="509">
        <v>0</v>
      </c>
      <c r="E1110" s="79"/>
    </row>
    <row r="1111" spans="1:5">
      <c r="A1111" s="21">
        <v>2</v>
      </c>
      <c r="B1111" s="758"/>
      <c r="C1111" t="s">
        <v>345</v>
      </c>
      <c r="D1111" s="509">
        <v>0</v>
      </c>
      <c r="E1111" s="79"/>
    </row>
    <row r="1112" spans="1:5">
      <c r="A1112" s="21">
        <v>10</v>
      </c>
      <c r="B1112" s="761" t="s">
        <v>616</v>
      </c>
      <c r="C1112" t="s">
        <v>348</v>
      </c>
      <c r="D1112" s="509">
        <v>53872.3</v>
      </c>
      <c r="E1112" s="79"/>
    </row>
    <row r="1113" spans="1:5">
      <c r="A1113" s="21">
        <v>10</v>
      </c>
      <c r="B1113" s="758"/>
      <c r="C1113" t="s">
        <v>349</v>
      </c>
      <c r="D1113" s="509">
        <v>0</v>
      </c>
      <c r="E1113" s="79"/>
    </row>
    <row r="1114" spans="1:5">
      <c r="A1114" s="21">
        <v>10</v>
      </c>
      <c r="B1114" s="758"/>
      <c r="C1114" t="s">
        <v>350</v>
      </c>
      <c r="D1114" s="509">
        <v>552881.19999999995</v>
      </c>
      <c r="E1114" s="79"/>
    </row>
    <row r="1115" spans="1:5">
      <c r="A1115" s="21">
        <v>10</v>
      </c>
      <c r="B1115" s="758"/>
      <c r="C1115" t="s">
        <v>929</v>
      </c>
      <c r="D1115" s="509">
        <v>0</v>
      </c>
      <c r="E1115" s="79"/>
    </row>
    <row r="1116" spans="1:5">
      <c r="A1116" s="21">
        <v>10</v>
      </c>
      <c r="B1116" s="758"/>
      <c r="C1116" t="s">
        <v>345</v>
      </c>
      <c r="D1116" s="509">
        <v>0</v>
      </c>
      <c r="E1116" s="79"/>
    </row>
    <row r="1117" spans="1:5">
      <c r="A1117" s="21">
        <v>2</v>
      </c>
      <c r="B1117" s="769" t="s">
        <v>617</v>
      </c>
      <c r="C1117" t="s">
        <v>348</v>
      </c>
      <c r="D1117" s="509">
        <v>0</v>
      </c>
      <c r="E1117" s="79"/>
    </row>
    <row r="1118" spans="1:5">
      <c r="A1118" s="21">
        <v>2</v>
      </c>
      <c r="B1118" s="770"/>
      <c r="C1118" t="s">
        <v>349</v>
      </c>
      <c r="D1118" s="509">
        <v>0</v>
      </c>
      <c r="E1118" s="79"/>
    </row>
    <row r="1119" spans="1:5">
      <c r="A1119" s="21">
        <v>2</v>
      </c>
      <c r="B1119" s="770"/>
      <c r="C1119" t="s">
        <v>350</v>
      </c>
      <c r="D1119" s="509">
        <v>85091</v>
      </c>
      <c r="E1119" s="79"/>
    </row>
    <row r="1120" spans="1:5">
      <c r="A1120" s="21">
        <v>2</v>
      </c>
      <c r="B1120" s="770"/>
      <c r="C1120" t="s">
        <v>929</v>
      </c>
      <c r="D1120" s="509">
        <v>0</v>
      </c>
      <c r="E1120" s="79"/>
    </row>
    <row r="1121" spans="1:5">
      <c r="A1121" s="21">
        <v>2</v>
      </c>
      <c r="B1121" s="771"/>
      <c r="C1121" t="s">
        <v>345</v>
      </c>
      <c r="D1121" s="509">
        <v>0</v>
      </c>
      <c r="E1121" s="79"/>
    </row>
    <row r="1122" spans="1:5">
      <c r="A1122" s="21">
        <v>1</v>
      </c>
      <c r="B1122" s="761" t="s">
        <v>986</v>
      </c>
      <c r="C1122" t="s">
        <v>348</v>
      </c>
      <c r="D1122" s="509">
        <v>0</v>
      </c>
      <c r="E1122" s="79"/>
    </row>
    <row r="1123" spans="1:5">
      <c r="A1123" s="21">
        <v>1</v>
      </c>
      <c r="B1123" s="758"/>
      <c r="C1123" t="s">
        <v>349</v>
      </c>
      <c r="D1123" s="509">
        <v>0</v>
      </c>
      <c r="E1123" s="79"/>
    </row>
    <row r="1124" spans="1:5">
      <c r="A1124" s="21">
        <v>1</v>
      </c>
      <c r="B1124" s="758"/>
      <c r="C1124" t="s">
        <v>350</v>
      </c>
      <c r="D1124" s="509">
        <v>5148.8999999999996</v>
      </c>
      <c r="E1124" s="79"/>
    </row>
    <row r="1125" spans="1:5">
      <c r="A1125" s="21">
        <v>1</v>
      </c>
      <c r="B1125" s="758"/>
      <c r="C1125" t="s">
        <v>929</v>
      </c>
      <c r="D1125" s="509">
        <v>0</v>
      </c>
      <c r="E1125" s="79"/>
    </row>
    <row r="1126" spans="1:5">
      <c r="A1126" s="21">
        <v>1</v>
      </c>
      <c r="B1126" s="762"/>
      <c r="C1126" t="s">
        <v>345</v>
      </c>
      <c r="D1126" s="509">
        <v>0</v>
      </c>
      <c r="E1126" s="79"/>
    </row>
    <row r="1127" spans="1:5">
      <c r="A1127" s="21">
        <v>1</v>
      </c>
      <c r="B1127" s="761" t="s">
        <v>1144</v>
      </c>
      <c r="C1127" t="s">
        <v>348</v>
      </c>
      <c r="D1127" s="509">
        <v>0</v>
      </c>
      <c r="E1127" s="79"/>
    </row>
    <row r="1128" spans="1:5">
      <c r="A1128" s="21">
        <v>1</v>
      </c>
      <c r="B1128" s="758"/>
      <c r="C1128" t="s">
        <v>349</v>
      </c>
      <c r="D1128" s="509">
        <v>0</v>
      </c>
      <c r="E1128" s="79"/>
    </row>
    <row r="1129" spans="1:5">
      <c r="A1129" s="21">
        <v>1</v>
      </c>
      <c r="B1129" s="758"/>
      <c r="C1129" t="s">
        <v>350</v>
      </c>
      <c r="D1129" s="509">
        <v>4082.7</v>
      </c>
      <c r="E1129" s="79"/>
    </row>
    <row r="1130" spans="1:5">
      <c r="A1130" s="21">
        <v>1</v>
      </c>
      <c r="B1130" s="758"/>
      <c r="C1130" t="s">
        <v>929</v>
      </c>
      <c r="D1130" s="509">
        <v>0</v>
      </c>
      <c r="E1130" s="79"/>
    </row>
    <row r="1131" spans="1:5">
      <c r="A1131" s="21">
        <v>1</v>
      </c>
      <c r="B1131" s="762"/>
      <c r="C1131" t="s">
        <v>345</v>
      </c>
      <c r="D1131" s="509">
        <v>0</v>
      </c>
      <c r="E1131" s="79"/>
    </row>
    <row r="1132" spans="1:5" ht="12.75" customHeight="1">
      <c r="A1132" s="21">
        <v>9</v>
      </c>
      <c r="B1132" s="761" t="s">
        <v>987</v>
      </c>
      <c r="C1132" t="s">
        <v>348</v>
      </c>
      <c r="D1132" s="509">
        <v>0</v>
      </c>
      <c r="E1132" s="79"/>
    </row>
    <row r="1133" spans="1:5">
      <c r="A1133" s="21">
        <v>9</v>
      </c>
      <c r="B1133" s="758"/>
      <c r="C1133" t="s">
        <v>349</v>
      </c>
      <c r="D1133" s="509">
        <v>0</v>
      </c>
      <c r="E1133" s="79"/>
    </row>
    <row r="1134" spans="1:5">
      <c r="A1134" s="21">
        <v>9</v>
      </c>
      <c r="B1134" s="758"/>
      <c r="C1134" t="s">
        <v>350</v>
      </c>
      <c r="D1134" s="509">
        <v>51581.8</v>
      </c>
      <c r="E1134" s="79"/>
    </row>
    <row r="1135" spans="1:5">
      <c r="A1135" s="21">
        <v>9</v>
      </c>
      <c r="B1135" s="758"/>
      <c r="C1135" t="s">
        <v>929</v>
      </c>
      <c r="D1135" s="509">
        <v>0</v>
      </c>
      <c r="E1135" s="79"/>
    </row>
    <row r="1136" spans="1:5">
      <c r="A1136" s="21">
        <v>9</v>
      </c>
      <c r="B1136" s="758"/>
      <c r="C1136" t="s">
        <v>345</v>
      </c>
      <c r="D1136" s="509">
        <v>0</v>
      </c>
      <c r="E1136" s="79"/>
    </row>
    <row r="1137" spans="1:5">
      <c r="A1137" s="21">
        <v>1</v>
      </c>
      <c r="B1137" s="758" t="s">
        <v>988</v>
      </c>
      <c r="C1137" t="s">
        <v>348</v>
      </c>
      <c r="D1137" s="509">
        <v>18975.2</v>
      </c>
      <c r="E1137" s="79"/>
    </row>
    <row r="1138" spans="1:5">
      <c r="A1138" s="21">
        <v>1</v>
      </c>
      <c r="B1138" s="758"/>
      <c r="C1138" t="s">
        <v>349</v>
      </c>
      <c r="D1138" s="509">
        <v>0</v>
      </c>
      <c r="E1138" s="79"/>
    </row>
    <row r="1139" spans="1:5">
      <c r="A1139" s="21">
        <v>1</v>
      </c>
      <c r="B1139" s="758"/>
      <c r="C1139" t="s">
        <v>350</v>
      </c>
      <c r="D1139" s="509">
        <v>89521</v>
      </c>
      <c r="E1139" s="79"/>
    </row>
    <row r="1140" spans="1:5">
      <c r="A1140" s="21">
        <v>1</v>
      </c>
      <c r="B1140" s="758"/>
      <c r="C1140" t="s">
        <v>929</v>
      </c>
      <c r="D1140" s="509">
        <v>0</v>
      </c>
      <c r="E1140" s="79"/>
    </row>
    <row r="1141" spans="1:5" ht="12.75" customHeight="1">
      <c r="A1141" s="21">
        <v>1</v>
      </c>
      <c r="B1141" s="758"/>
      <c r="C1141" t="s">
        <v>345</v>
      </c>
      <c r="D1141" s="509">
        <v>0</v>
      </c>
      <c r="E1141" s="79"/>
    </row>
    <row r="1142" spans="1:5" ht="12.75" customHeight="1">
      <c r="A1142" s="21">
        <v>2</v>
      </c>
      <c r="B1142" s="758" t="s">
        <v>989</v>
      </c>
      <c r="C1142" t="s">
        <v>348</v>
      </c>
      <c r="D1142" s="509">
        <v>0</v>
      </c>
      <c r="E1142" s="79"/>
    </row>
    <row r="1143" spans="1:5">
      <c r="A1143" s="21">
        <v>2</v>
      </c>
      <c r="B1143" s="758"/>
      <c r="C1143" t="s">
        <v>349</v>
      </c>
      <c r="D1143" s="509">
        <v>0</v>
      </c>
      <c r="E1143" s="79"/>
    </row>
    <row r="1144" spans="1:5">
      <c r="A1144" s="21">
        <v>2</v>
      </c>
      <c r="B1144" s="758"/>
      <c r="C1144" t="s">
        <v>350</v>
      </c>
      <c r="D1144" s="509">
        <v>2890</v>
      </c>
      <c r="E1144" s="79"/>
    </row>
    <row r="1145" spans="1:5">
      <c r="A1145" s="21">
        <v>2</v>
      </c>
      <c r="B1145" s="758"/>
      <c r="C1145" t="s">
        <v>929</v>
      </c>
      <c r="D1145" s="509">
        <v>0</v>
      </c>
      <c r="E1145" s="79"/>
    </row>
    <row r="1146" spans="1:5">
      <c r="A1146" s="21">
        <v>2</v>
      </c>
      <c r="B1146" s="758"/>
      <c r="C1146" t="s">
        <v>345</v>
      </c>
      <c r="D1146" s="509">
        <v>0</v>
      </c>
      <c r="E1146" s="79"/>
    </row>
    <row r="1147" spans="1:5">
      <c r="A1147" s="21">
        <v>4</v>
      </c>
      <c r="B1147" s="758" t="s">
        <v>990</v>
      </c>
      <c r="C1147" t="s">
        <v>348</v>
      </c>
      <c r="D1147" s="509">
        <v>0</v>
      </c>
      <c r="E1147" s="79"/>
    </row>
    <row r="1148" spans="1:5">
      <c r="A1148" s="21">
        <v>4</v>
      </c>
      <c r="B1148" s="758"/>
      <c r="C1148" t="s">
        <v>349</v>
      </c>
      <c r="D1148" s="509">
        <v>0</v>
      </c>
      <c r="E1148" s="79"/>
    </row>
    <row r="1149" spans="1:5">
      <c r="A1149" s="21">
        <v>4</v>
      </c>
      <c r="B1149" s="758"/>
      <c r="C1149" t="s">
        <v>350</v>
      </c>
      <c r="D1149" s="509">
        <v>5557.3</v>
      </c>
      <c r="E1149" s="79"/>
    </row>
    <row r="1150" spans="1:5">
      <c r="A1150" s="21">
        <v>4</v>
      </c>
      <c r="B1150" s="758"/>
      <c r="C1150" t="s">
        <v>929</v>
      </c>
      <c r="D1150" s="509">
        <v>0</v>
      </c>
      <c r="E1150" s="79"/>
    </row>
    <row r="1151" spans="1:5">
      <c r="A1151" s="21">
        <v>2</v>
      </c>
      <c r="B1151" s="758"/>
      <c r="C1151" t="s">
        <v>345</v>
      </c>
      <c r="D1151" s="509">
        <v>0</v>
      </c>
      <c r="E1151" s="79"/>
    </row>
    <row r="1152" spans="1:5">
      <c r="A1152" s="21">
        <v>2</v>
      </c>
      <c r="B1152" s="758" t="s">
        <v>991</v>
      </c>
      <c r="C1152" t="s">
        <v>348</v>
      </c>
      <c r="D1152" s="509">
        <v>4237</v>
      </c>
      <c r="E1152" s="79"/>
    </row>
    <row r="1153" spans="1:5">
      <c r="A1153" s="21">
        <v>2</v>
      </c>
      <c r="B1153" s="758"/>
      <c r="C1153" t="s">
        <v>349</v>
      </c>
      <c r="D1153" s="509">
        <v>0</v>
      </c>
      <c r="E1153" s="79"/>
    </row>
    <row r="1154" spans="1:5">
      <c r="A1154" s="21">
        <v>2</v>
      </c>
      <c r="B1154" s="758"/>
      <c r="C1154" t="s">
        <v>350</v>
      </c>
      <c r="D1154" s="509">
        <v>117421.6</v>
      </c>
      <c r="E1154" s="79"/>
    </row>
    <row r="1155" spans="1:5">
      <c r="A1155" s="21">
        <v>2</v>
      </c>
      <c r="B1155" s="758"/>
      <c r="C1155" t="s">
        <v>929</v>
      </c>
      <c r="D1155" s="509">
        <v>0</v>
      </c>
      <c r="E1155" s="79"/>
    </row>
    <row r="1156" spans="1:5" s="1" customFormat="1" ht="12.75" customHeight="1">
      <c r="A1156" s="83">
        <v>2</v>
      </c>
      <c r="B1156" s="758"/>
      <c r="C1156" s="1" t="s">
        <v>345</v>
      </c>
      <c r="D1156" s="509">
        <v>0</v>
      </c>
      <c r="E1156" s="79"/>
    </row>
    <row r="1157" spans="1:5" ht="12.75" customHeight="1">
      <c r="A1157" s="21">
        <v>2</v>
      </c>
      <c r="B1157" s="758" t="s">
        <v>992</v>
      </c>
      <c r="C1157" t="s">
        <v>348</v>
      </c>
      <c r="D1157" s="509">
        <v>0</v>
      </c>
      <c r="E1157" s="79"/>
    </row>
    <row r="1158" spans="1:5">
      <c r="A1158" s="21">
        <v>2</v>
      </c>
      <c r="B1158" s="758"/>
      <c r="C1158" t="s">
        <v>349</v>
      </c>
      <c r="D1158" s="509">
        <v>0</v>
      </c>
      <c r="E1158" s="79"/>
    </row>
    <row r="1159" spans="1:5">
      <c r="A1159" s="21">
        <v>2</v>
      </c>
      <c r="B1159" s="758"/>
      <c r="C1159" t="s">
        <v>350</v>
      </c>
      <c r="D1159" s="509">
        <v>59138.9</v>
      </c>
      <c r="E1159" s="79"/>
    </row>
    <row r="1160" spans="1:5">
      <c r="A1160" s="21">
        <v>2</v>
      </c>
      <c r="B1160" s="758"/>
      <c r="C1160" t="s">
        <v>929</v>
      </c>
      <c r="D1160" s="509">
        <v>0</v>
      </c>
      <c r="E1160" s="79"/>
    </row>
    <row r="1161" spans="1:5" ht="12.75" customHeight="1">
      <c r="A1161" s="21">
        <v>2</v>
      </c>
      <c r="B1161" s="758"/>
      <c r="C1161" t="s">
        <v>345</v>
      </c>
      <c r="D1161" s="509">
        <v>0</v>
      </c>
      <c r="E1161" s="79"/>
    </row>
    <row r="1162" spans="1:5" ht="12.75" customHeight="1">
      <c r="A1162" s="21">
        <v>2</v>
      </c>
      <c r="B1162" s="758" t="s">
        <v>993</v>
      </c>
      <c r="C1162" t="s">
        <v>348</v>
      </c>
      <c r="D1162" s="509">
        <v>0</v>
      </c>
      <c r="E1162" s="79"/>
    </row>
    <row r="1163" spans="1:5">
      <c r="A1163" s="21">
        <v>2</v>
      </c>
      <c r="B1163" s="758"/>
      <c r="C1163" t="s">
        <v>349</v>
      </c>
      <c r="D1163" s="509">
        <v>0</v>
      </c>
      <c r="E1163" s="79"/>
    </row>
    <row r="1164" spans="1:5">
      <c r="A1164" s="21">
        <v>2</v>
      </c>
      <c r="B1164" s="758"/>
      <c r="C1164" t="s">
        <v>350</v>
      </c>
      <c r="D1164" s="509">
        <v>6827.1</v>
      </c>
      <c r="E1164" s="79"/>
    </row>
    <row r="1165" spans="1:5">
      <c r="A1165" s="21">
        <v>2</v>
      </c>
      <c r="B1165" s="758"/>
      <c r="C1165" t="s">
        <v>929</v>
      </c>
      <c r="D1165" s="509">
        <v>0</v>
      </c>
      <c r="E1165" s="79"/>
    </row>
    <row r="1166" spans="1:5" ht="12.75" customHeight="1">
      <c r="A1166" s="21">
        <v>2</v>
      </c>
      <c r="B1166" s="758"/>
      <c r="C1166" t="s">
        <v>345</v>
      </c>
      <c r="D1166" s="509">
        <v>0</v>
      </c>
      <c r="E1166" s="79"/>
    </row>
    <row r="1167" spans="1:5" ht="12.75" customHeight="1">
      <c r="A1167" s="21">
        <v>2</v>
      </c>
      <c r="B1167" s="758" t="s">
        <v>994</v>
      </c>
      <c r="C1167" t="s">
        <v>348</v>
      </c>
      <c r="D1167" s="509">
        <v>0</v>
      </c>
      <c r="E1167" s="79"/>
    </row>
    <row r="1168" spans="1:5">
      <c r="A1168" s="21">
        <v>2</v>
      </c>
      <c r="B1168" s="758"/>
      <c r="C1168" t="s">
        <v>349</v>
      </c>
      <c r="D1168" s="509">
        <v>0</v>
      </c>
      <c r="E1168" s="79"/>
    </row>
    <row r="1169" spans="1:5">
      <c r="A1169" s="21">
        <v>2</v>
      </c>
      <c r="B1169" s="758"/>
      <c r="C1169" t="s">
        <v>350</v>
      </c>
      <c r="D1169" s="509">
        <v>14620</v>
      </c>
      <c r="E1169" s="79"/>
    </row>
    <row r="1170" spans="1:5">
      <c r="A1170" s="21">
        <v>2</v>
      </c>
      <c r="B1170" s="758"/>
      <c r="C1170" t="s">
        <v>929</v>
      </c>
      <c r="D1170" s="509">
        <v>0</v>
      </c>
      <c r="E1170" s="79"/>
    </row>
    <row r="1171" spans="1:5" ht="12.75" customHeight="1">
      <c r="A1171" s="21">
        <v>2</v>
      </c>
      <c r="B1171" s="762"/>
      <c r="C1171" t="s">
        <v>345</v>
      </c>
      <c r="D1171" s="509">
        <v>0</v>
      </c>
      <c r="E1171" s="79"/>
    </row>
    <row r="1172" spans="1:5" ht="12.75" customHeight="1">
      <c r="A1172" s="21">
        <v>15</v>
      </c>
      <c r="B1172" s="761" t="s">
        <v>1145</v>
      </c>
      <c r="C1172" t="s">
        <v>348</v>
      </c>
      <c r="D1172" s="509">
        <v>6402726.4000000004</v>
      </c>
      <c r="E1172" s="79"/>
    </row>
    <row r="1173" spans="1:5" ht="12.75" customHeight="1">
      <c r="A1173" s="21">
        <v>15</v>
      </c>
      <c r="B1173" s="758"/>
      <c r="C1173" t="s">
        <v>349</v>
      </c>
      <c r="D1173" s="509">
        <v>987086.2</v>
      </c>
      <c r="E1173" s="79"/>
    </row>
    <row r="1174" spans="1:5" ht="12.75" customHeight="1">
      <c r="A1174" s="21">
        <v>15</v>
      </c>
      <c r="B1174" s="758"/>
      <c r="C1174" t="s">
        <v>350</v>
      </c>
      <c r="D1174" s="509">
        <v>203544</v>
      </c>
      <c r="E1174" s="79"/>
    </row>
    <row r="1175" spans="1:5" ht="12.75" customHeight="1">
      <c r="A1175" s="21">
        <v>15</v>
      </c>
      <c r="B1175" s="758"/>
      <c r="C1175" t="s">
        <v>929</v>
      </c>
      <c r="D1175" s="509">
        <v>0</v>
      </c>
      <c r="E1175" s="79"/>
    </row>
    <row r="1176" spans="1:5" ht="12.75" customHeight="1">
      <c r="A1176" s="21">
        <v>15</v>
      </c>
      <c r="B1176" s="758"/>
      <c r="C1176" t="s">
        <v>345</v>
      </c>
      <c r="D1176" s="509">
        <v>0</v>
      </c>
      <c r="E1176" s="79"/>
    </row>
    <row r="1177" spans="1:5" ht="12.75" customHeight="1">
      <c r="A1177" s="21">
        <v>2</v>
      </c>
      <c r="B1177" s="758" t="s">
        <v>1146</v>
      </c>
      <c r="C1177" t="s">
        <v>348</v>
      </c>
      <c r="D1177" s="509">
        <v>0</v>
      </c>
      <c r="E1177" s="79"/>
    </row>
    <row r="1178" spans="1:5" s="1" customFormat="1" ht="12.75" customHeight="1">
      <c r="A1178" s="83">
        <v>2</v>
      </c>
      <c r="B1178" s="758"/>
      <c r="C1178" s="1" t="s">
        <v>349</v>
      </c>
      <c r="D1178" s="509">
        <v>0</v>
      </c>
      <c r="E1178" s="79"/>
    </row>
    <row r="1179" spans="1:5">
      <c r="A1179" s="21">
        <v>2</v>
      </c>
      <c r="B1179" s="758"/>
      <c r="C1179" t="s">
        <v>350</v>
      </c>
      <c r="D1179" s="509">
        <v>2962.9</v>
      </c>
      <c r="E1179" s="79"/>
    </row>
    <row r="1180" spans="1:5">
      <c r="A1180" s="21">
        <v>2</v>
      </c>
      <c r="B1180" s="758"/>
      <c r="C1180" t="s">
        <v>929</v>
      </c>
      <c r="D1180" s="509">
        <v>0</v>
      </c>
      <c r="E1180" s="79"/>
    </row>
    <row r="1181" spans="1:5">
      <c r="A1181" s="21">
        <v>2</v>
      </c>
      <c r="B1181" s="758"/>
      <c r="C1181" t="s">
        <v>345</v>
      </c>
      <c r="D1181" s="509">
        <v>0</v>
      </c>
      <c r="E1181" s="79"/>
    </row>
    <row r="1182" spans="1:5" ht="12.75" customHeight="1">
      <c r="A1182" s="21">
        <v>2</v>
      </c>
      <c r="B1182" s="758" t="s">
        <v>1147</v>
      </c>
      <c r="C1182" t="s">
        <v>348</v>
      </c>
      <c r="D1182" s="509">
        <v>33480.699999999997</v>
      </c>
      <c r="E1182" s="79"/>
    </row>
    <row r="1183" spans="1:5" ht="12.75" customHeight="1">
      <c r="A1183" s="21">
        <v>2</v>
      </c>
      <c r="B1183" s="758"/>
      <c r="C1183" t="s">
        <v>349</v>
      </c>
      <c r="D1183" s="509">
        <v>0</v>
      </c>
      <c r="E1183" s="79"/>
    </row>
    <row r="1184" spans="1:5">
      <c r="A1184" s="21">
        <v>2</v>
      </c>
      <c r="B1184" s="758"/>
      <c r="C1184" t="s">
        <v>350</v>
      </c>
      <c r="D1184" s="509">
        <v>22453.1</v>
      </c>
      <c r="E1184" s="79"/>
    </row>
    <row r="1185" spans="1:5">
      <c r="A1185" s="21">
        <v>2</v>
      </c>
      <c r="B1185" s="758"/>
      <c r="C1185" t="s">
        <v>929</v>
      </c>
      <c r="D1185" s="509">
        <v>0</v>
      </c>
      <c r="E1185" s="79"/>
    </row>
    <row r="1186" spans="1:5">
      <c r="A1186" s="21">
        <v>2</v>
      </c>
      <c r="B1186" s="758"/>
      <c r="C1186" t="s">
        <v>345</v>
      </c>
      <c r="D1186" s="509">
        <v>0</v>
      </c>
      <c r="E1186" s="79"/>
    </row>
    <row r="1187" spans="1:5">
      <c r="A1187" s="21">
        <v>2</v>
      </c>
      <c r="B1187" s="758" t="s">
        <v>1148</v>
      </c>
      <c r="C1187" t="s">
        <v>348</v>
      </c>
      <c r="D1187" s="509">
        <v>0</v>
      </c>
      <c r="E1187" s="79"/>
    </row>
    <row r="1188" spans="1:5">
      <c r="A1188" s="21">
        <v>2</v>
      </c>
      <c r="B1188" s="758"/>
      <c r="C1188" t="s">
        <v>349</v>
      </c>
      <c r="D1188" s="509">
        <v>0</v>
      </c>
      <c r="E1188" s="79"/>
    </row>
    <row r="1189" spans="1:5">
      <c r="A1189" s="21">
        <v>2</v>
      </c>
      <c r="B1189" s="758"/>
      <c r="C1189" t="s">
        <v>350</v>
      </c>
      <c r="D1189" s="509">
        <v>3062.5</v>
      </c>
      <c r="E1189" s="79"/>
    </row>
    <row r="1190" spans="1:5">
      <c r="A1190" s="21">
        <v>2</v>
      </c>
      <c r="B1190" s="758"/>
      <c r="C1190" t="s">
        <v>929</v>
      </c>
      <c r="D1190" s="509">
        <v>0</v>
      </c>
      <c r="E1190" s="79"/>
    </row>
    <row r="1191" spans="1:5" ht="12.75" customHeight="1">
      <c r="A1191" s="21">
        <v>2</v>
      </c>
      <c r="B1191" s="762"/>
      <c r="C1191" t="s">
        <v>345</v>
      </c>
      <c r="D1191" s="509">
        <v>0</v>
      </c>
      <c r="E1191" s="79"/>
    </row>
    <row r="1192" spans="1:5" ht="12.75" customHeight="1">
      <c r="A1192" s="21">
        <v>2</v>
      </c>
      <c r="B1192" s="767" t="s">
        <v>1744</v>
      </c>
      <c r="C1192" t="s">
        <v>348</v>
      </c>
      <c r="D1192" s="509">
        <v>0</v>
      </c>
      <c r="E1192" s="79"/>
    </row>
    <row r="1193" spans="1:5" ht="12.75" customHeight="1">
      <c r="A1193" s="21">
        <v>2</v>
      </c>
      <c r="B1193" s="758"/>
      <c r="C1193" t="s">
        <v>349</v>
      </c>
      <c r="D1193" s="509">
        <v>0</v>
      </c>
      <c r="E1193" s="79"/>
    </row>
    <row r="1194" spans="1:5" ht="12.75" customHeight="1">
      <c r="A1194" s="21">
        <v>2</v>
      </c>
      <c r="B1194" s="758"/>
      <c r="C1194" t="s">
        <v>350</v>
      </c>
      <c r="D1194" s="509">
        <v>0</v>
      </c>
      <c r="E1194" s="79"/>
    </row>
    <row r="1195" spans="1:5" ht="12.75" customHeight="1">
      <c r="A1195" s="21">
        <v>2</v>
      </c>
      <c r="B1195" s="758"/>
      <c r="C1195" t="s">
        <v>929</v>
      </c>
      <c r="D1195" s="509">
        <v>0</v>
      </c>
      <c r="E1195" s="79"/>
    </row>
    <row r="1196" spans="1:5" ht="12.75" customHeight="1">
      <c r="A1196" s="21">
        <v>2</v>
      </c>
      <c r="B1196" s="760"/>
      <c r="C1196" t="s">
        <v>345</v>
      </c>
      <c r="D1196" s="509">
        <v>0</v>
      </c>
      <c r="E1196" s="79"/>
    </row>
    <row r="1197" spans="1:5" s="82" customFormat="1" ht="12.75" customHeight="1">
      <c r="A1197" s="81">
        <v>2</v>
      </c>
      <c r="B1197" s="761" t="s">
        <v>618</v>
      </c>
      <c r="C1197" s="82" t="s">
        <v>348</v>
      </c>
      <c r="D1197" s="509">
        <v>108130</v>
      </c>
      <c r="E1197" s="511"/>
    </row>
    <row r="1198" spans="1:5">
      <c r="A1198" s="21">
        <v>2</v>
      </c>
      <c r="B1198" s="758"/>
      <c r="C1198" t="s">
        <v>349</v>
      </c>
      <c r="D1198" s="509">
        <v>0</v>
      </c>
      <c r="E1198" s="511"/>
    </row>
    <row r="1199" spans="1:5">
      <c r="A1199" s="21">
        <v>2</v>
      </c>
      <c r="B1199" s="758"/>
      <c r="C1199" t="s">
        <v>350</v>
      </c>
      <c r="D1199" s="509">
        <v>0</v>
      </c>
      <c r="E1199" s="511"/>
    </row>
    <row r="1200" spans="1:5">
      <c r="A1200" s="21">
        <v>2</v>
      </c>
      <c r="B1200" s="758"/>
      <c r="C1200" t="s">
        <v>929</v>
      </c>
      <c r="D1200" s="509">
        <v>0</v>
      </c>
      <c r="E1200" s="511"/>
    </row>
    <row r="1201" spans="1:5" ht="12.75" customHeight="1">
      <c r="A1201" s="21">
        <v>2</v>
      </c>
      <c r="B1201" s="758"/>
      <c r="C1201" t="s">
        <v>345</v>
      </c>
      <c r="D1201" s="509">
        <v>0</v>
      </c>
      <c r="E1201" s="511"/>
    </row>
    <row r="1202" spans="1:5" ht="12.75" customHeight="1">
      <c r="A1202" s="21">
        <v>2</v>
      </c>
      <c r="B1202" s="761" t="s">
        <v>619</v>
      </c>
      <c r="C1202" s="1" t="s">
        <v>348</v>
      </c>
      <c r="D1202" s="509">
        <v>0</v>
      </c>
      <c r="E1202" s="511"/>
    </row>
    <row r="1203" spans="1:5">
      <c r="A1203" s="21">
        <v>2</v>
      </c>
      <c r="B1203" s="758"/>
      <c r="C1203" t="s">
        <v>349</v>
      </c>
      <c r="D1203" s="509">
        <v>0</v>
      </c>
      <c r="E1203" s="511"/>
    </row>
    <row r="1204" spans="1:5">
      <c r="A1204" s="21">
        <v>2</v>
      </c>
      <c r="B1204" s="758"/>
      <c r="C1204" t="s">
        <v>350</v>
      </c>
      <c r="D1204" s="509">
        <v>104349.8</v>
      </c>
      <c r="E1204" s="511"/>
    </row>
    <row r="1205" spans="1:5">
      <c r="A1205" s="21">
        <v>2</v>
      </c>
      <c r="B1205" s="758"/>
      <c r="C1205" t="s">
        <v>929</v>
      </c>
      <c r="D1205" s="509">
        <v>0</v>
      </c>
      <c r="E1205" s="511"/>
    </row>
    <row r="1206" spans="1:5" ht="12.75" customHeight="1">
      <c r="A1206" s="21">
        <v>2</v>
      </c>
      <c r="B1206" s="758"/>
      <c r="C1206" t="s">
        <v>345</v>
      </c>
      <c r="D1206" s="509">
        <v>0</v>
      </c>
      <c r="E1206" s="511"/>
    </row>
    <row r="1207" spans="1:5" ht="12.75" customHeight="1">
      <c r="A1207" s="21">
        <v>2</v>
      </c>
      <c r="B1207" s="761" t="s">
        <v>620</v>
      </c>
      <c r="C1207" s="1" t="s">
        <v>348</v>
      </c>
      <c r="D1207" s="509">
        <v>0</v>
      </c>
      <c r="E1207" s="511"/>
    </row>
    <row r="1208" spans="1:5">
      <c r="A1208" s="21">
        <v>2</v>
      </c>
      <c r="B1208" s="758"/>
      <c r="C1208" t="s">
        <v>349</v>
      </c>
      <c r="D1208" s="509">
        <v>0</v>
      </c>
      <c r="E1208" s="511"/>
    </row>
    <row r="1209" spans="1:5">
      <c r="A1209" s="21">
        <v>2</v>
      </c>
      <c r="B1209" s="758"/>
      <c r="C1209" t="s">
        <v>350</v>
      </c>
      <c r="D1209" s="509">
        <v>128148.7</v>
      </c>
      <c r="E1209" s="511"/>
    </row>
    <row r="1210" spans="1:5">
      <c r="A1210" s="21">
        <v>2</v>
      </c>
      <c r="B1210" s="758"/>
      <c r="C1210" t="s">
        <v>929</v>
      </c>
      <c r="D1210" s="509">
        <v>0</v>
      </c>
      <c r="E1210" s="511"/>
    </row>
    <row r="1211" spans="1:5" ht="12.75" customHeight="1">
      <c r="A1211" s="21">
        <v>2</v>
      </c>
      <c r="B1211" s="758"/>
      <c r="C1211" t="s">
        <v>345</v>
      </c>
      <c r="D1211" s="509">
        <v>0</v>
      </c>
      <c r="E1211" s="511"/>
    </row>
    <row r="1212" spans="1:5" ht="12.75" customHeight="1">
      <c r="A1212" s="21">
        <v>2</v>
      </c>
      <c r="B1212" s="761" t="s">
        <v>621</v>
      </c>
      <c r="C1212" s="1" t="s">
        <v>348</v>
      </c>
      <c r="D1212" s="509">
        <v>0</v>
      </c>
      <c r="E1212" s="511"/>
    </row>
    <row r="1213" spans="1:5" ht="12.75" customHeight="1">
      <c r="A1213" s="21">
        <v>2</v>
      </c>
      <c r="B1213" s="758"/>
      <c r="C1213" t="s">
        <v>349</v>
      </c>
      <c r="D1213" s="509">
        <v>0</v>
      </c>
      <c r="E1213" s="511"/>
    </row>
    <row r="1214" spans="1:5" ht="12.75" customHeight="1">
      <c r="A1214" s="21">
        <v>2</v>
      </c>
      <c r="B1214" s="758"/>
      <c r="C1214" t="s">
        <v>350</v>
      </c>
      <c r="D1214" s="509">
        <v>69468.3</v>
      </c>
      <c r="E1214" s="511"/>
    </row>
    <row r="1215" spans="1:5" ht="12.75" customHeight="1">
      <c r="A1215" s="21">
        <v>2</v>
      </c>
      <c r="B1215" s="758"/>
      <c r="C1215" t="s">
        <v>929</v>
      </c>
      <c r="D1215" s="509">
        <v>0</v>
      </c>
      <c r="E1215" s="511"/>
    </row>
    <row r="1216" spans="1:5" ht="12.75" customHeight="1">
      <c r="A1216" s="21">
        <v>2</v>
      </c>
      <c r="B1216" s="758"/>
      <c r="C1216" t="s">
        <v>345</v>
      </c>
      <c r="D1216" s="509">
        <v>0</v>
      </c>
      <c r="E1216" s="511"/>
    </row>
    <row r="1217" spans="1:5" ht="12.75" customHeight="1">
      <c r="A1217" s="21">
        <v>2</v>
      </c>
      <c r="B1217" s="761" t="s">
        <v>622</v>
      </c>
      <c r="C1217" s="1" t="s">
        <v>348</v>
      </c>
      <c r="D1217" s="509">
        <v>0</v>
      </c>
      <c r="E1217" s="511"/>
    </row>
    <row r="1218" spans="1:5" ht="12.75" customHeight="1">
      <c r="A1218" s="21">
        <v>2</v>
      </c>
      <c r="B1218" s="758"/>
      <c r="C1218" t="s">
        <v>349</v>
      </c>
      <c r="D1218" s="509">
        <v>0</v>
      </c>
      <c r="E1218" s="511"/>
    </row>
    <row r="1219" spans="1:5" ht="12.75" customHeight="1">
      <c r="A1219" s="21">
        <v>2</v>
      </c>
      <c r="B1219" s="758"/>
      <c r="C1219" t="s">
        <v>350</v>
      </c>
      <c r="D1219" s="509">
        <v>73770.3</v>
      </c>
      <c r="E1219" s="511"/>
    </row>
    <row r="1220" spans="1:5">
      <c r="A1220" s="21">
        <v>2</v>
      </c>
      <c r="B1220" s="758"/>
      <c r="C1220" t="s">
        <v>929</v>
      </c>
      <c r="D1220" s="509">
        <v>0</v>
      </c>
      <c r="E1220" s="511"/>
    </row>
    <row r="1221" spans="1:5" ht="12.75" customHeight="1">
      <c r="A1221" s="21">
        <v>2</v>
      </c>
      <c r="B1221" s="758"/>
      <c r="C1221" t="s">
        <v>345</v>
      </c>
      <c r="D1221" s="509">
        <v>0</v>
      </c>
      <c r="E1221" s="511"/>
    </row>
    <row r="1222" spans="1:5" ht="12.75" customHeight="1">
      <c r="A1222" s="21">
        <v>2</v>
      </c>
      <c r="B1222" s="761" t="s">
        <v>623</v>
      </c>
      <c r="C1222" s="1" t="s">
        <v>348</v>
      </c>
      <c r="D1222" s="509">
        <v>0</v>
      </c>
      <c r="E1222" s="511"/>
    </row>
    <row r="1223" spans="1:5">
      <c r="A1223" s="21">
        <v>2</v>
      </c>
      <c r="B1223" s="758"/>
      <c r="C1223" t="s">
        <v>349</v>
      </c>
      <c r="D1223" s="509">
        <v>0</v>
      </c>
      <c r="E1223" s="511"/>
    </row>
    <row r="1224" spans="1:5">
      <c r="A1224" s="21">
        <v>2</v>
      </c>
      <c r="B1224" s="758"/>
      <c r="C1224" t="s">
        <v>350</v>
      </c>
      <c r="D1224" s="509">
        <v>68876.800000000003</v>
      </c>
      <c r="E1224" s="511"/>
    </row>
    <row r="1225" spans="1:5">
      <c r="A1225" s="21">
        <v>2</v>
      </c>
      <c r="B1225" s="758"/>
      <c r="C1225" t="s">
        <v>929</v>
      </c>
      <c r="D1225" s="509">
        <v>0</v>
      </c>
      <c r="E1225" s="511"/>
    </row>
    <row r="1226" spans="1:5" ht="12.75" customHeight="1">
      <c r="A1226" s="21">
        <v>2</v>
      </c>
      <c r="B1226" s="758"/>
      <c r="C1226" t="s">
        <v>345</v>
      </c>
      <c r="D1226" s="509">
        <v>0</v>
      </c>
      <c r="E1226" s="511"/>
    </row>
    <row r="1227" spans="1:5" ht="12.75" customHeight="1">
      <c r="A1227" s="21">
        <v>1</v>
      </c>
      <c r="B1227" s="761" t="s">
        <v>624</v>
      </c>
      <c r="C1227" t="s">
        <v>348</v>
      </c>
      <c r="D1227" s="509">
        <v>609796.19999999995</v>
      </c>
      <c r="E1227" s="511"/>
    </row>
    <row r="1228" spans="1:5">
      <c r="A1228" s="21">
        <v>1</v>
      </c>
      <c r="B1228" s="758"/>
      <c r="C1228" t="s">
        <v>349</v>
      </c>
      <c r="D1228" s="509">
        <v>940.1</v>
      </c>
      <c r="E1228" s="511"/>
    </row>
    <row r="1229" spans="1:5">
      <c r="A1229" s="21">
        <v>1</v>
      </c>
      <c r="B1229" s="758"/>
      <c r="C1229" t="s">
        <v>350</v>
      </c>
      <c r="D1229" s="509">
        <v>73424</v>
      </c>
      <c r="E1229" s="511"/>
    </row>
    <row r="1230" spans="1:5">
      <c r="A1230" s="21">
        <v>1</v>
      </c>
      <c r="B1230" s="758"/>
      <c r="C1230" t="s">
        <v>929</v>
      </c>
      <c r="D1230" s="509">
        <v>0</v>
      </c>
      <c r="E1230" s="511"/>
    </row>
    <row r="1231" spans="1:5" ht="12.75" customHeight="1">
      <c r="A1231" s="21">
        <v>1</v>
      </c>
      <c r="B1231" s="758"/>
      <c r="C1231" t="s">
        <v>345</v>
      </c>
      <c r="D1231" s="509">
        <v>2380</v>
      </c>
      <c r="E1231" s="511"/>
    </row>
    <row r="1232" spans="1:5" ht="12.75" customHeight="1">
      <c r="A1232" s="21">
        <v>11</v>
      </c>
      <c r="B1232" s="761" t="s">
        <v>625</v>
      </c>
      <c r="C1232" t="s">
        <v>348</v>
      </c>
      <c r="D1232" s="509">
        <v>1042473.5</v>
      </c>
      <c r="E1232" s="511"/>
    </row>
    <row r="1233" spans="1:5">
      <c r="A1233" s="21">
        <v>11</v>
      </c>
      <c r="B1233" s="758"/>
      <c r="C1233" t="s">
        <v>349</v>
      </c>
      <c r="D1233" s="509">
        <v>29393</v>
      </c>
      <c r="E1233" s="511"/>
    </row>
    <row r="1234" spans="1:5">
      <c r="A1234" s="21">
        <v>11</v>
      </c>
      <c r="B1234" s="758"/>
      <c r="C1234" t="s">
        <v>350</v>
      </c>
      <c r="D1234" s="509">
        <v>0</v>
      </c>
      <c r="E1234" s="511"/>
    </row>
    <row r="1235" spans="1:5">
      <c r="A1235" s="21">
        <v>11</v>
      </c>
      <c r="B1235" s="758"/>
      <c r="C1235" t="s">
        <v>929</v>
      </c>
      <c r="D1235" s="509">
        <v>0</v>
      </c>
      <c r="E1235" s="511"/>
    </row>
    <row r="1236" spans="1:5">
      <c r="A1236" s="21">
        <v>11</v>
      </c>
      <c r="B1236" s="758"/>
      <c r="C1236" t="s">
        <v>345</v>
      </c>
      <c r="D1236" s="509">
        <v>0</v>
      </c>
      <c r="E1236" s="511"/>
    </row>
    <row r="1237" spans="1:5">
      <c r="A1237" s="21">
        <v>1</v>
      </c>
      <c r="B1237" s="761" t="s">
        <v>626</v>
      </c>
      <c r="C1237" t="s">
        <v>348</v>
      </c>
      <c r="D1237" s="509">
        <v>1879992.1</v>
      </c>
      <c r="E1237" s="511"/>
    </row>
    <row r="1238" spans="1:5">
      <c r="A1238" s="21">
        <v>1</v>
      </c>
      <c r="B1238" s="758"/>
      <c r="C1238" t="s">
        <v>349</v>
      </c>
      <c r="D1238" s="509">
        <v>6791.7</v>
      </c>
      <c r="E1238" s="511"/>
    </row>
    <row r="1239" spans="1:5">
      <c r="A1239" s="21">
        <v>1</v>
      </c>
      <c r="B1239" s="758"/>
      <c r="C1239" t="s">
        <v>350</v>
      </c>
      <c r="D1239" s="509">
        <v>0</v>
      </c>
      <c r="E1239" s="511"/>
    </row>
    <row r="1240" spans="1:5">
      <c r="A1240" s="21">
        <v>1</v>
      </c>
      <c r="B1240" s="758"/>
      <c r="C1240" t="s">
        <v>929</v>
      </c>
      <c r="D1240" s="509">
        <v>0</v>
      </c>
      <c r="E1240" s="511"/>
    </row>
    <row r="1241" spans="1:5">
      <c r="A1241" s="21">
        <v>1</v>
      </c>
      <c r="B1241" s="758"/>
      <c r="C1241" t="s">
        <v>345</v>
      </c>
      <c r="D1241" s="509">
        <v>0</v>
      </c>
      <c r="E1241" s="511"/>
    </row>
    <row r="1242" spans="1:5">
      <c r="A1242" s="21">
        <v>9</v>
      </c>
      <c r="B1242" s="761" t="s">
        <v>627</v>
      </c>
      <c r="C1242" t="s">
        <v>348</v>
      </c>
      <c r="D1242" s="509">
        <v>172361</v>
      </c>
      <c r="E1242" s="511"/>
    </row>
    <row r="1243" spans="1:5">
      <c r="A1243" s="21">
        <v>9</v>
      </c>
      <c r="B1243" s="758"/>
      <c r="C1243" t="s">
        <v>349</v>
      </c>
      <c r="D1243" s="509">
        <v>60859.9</v>
      </c>
      <c r="E1243" s="511"/>
    </row>
    <row r="1244" spans="1:5">
      <c r="A1244" s="21">
        <v>9</v>
      </c>
      <c r="B1244" s="758"/>
      <c r="C1244" t="s">
        <v>350</v>
      </c>
      <c r="D1244" s="509">
        <v>66258.3</v>
      </c>
      <c r="E1244" s="511"/>
    </row>
    <row r="1245" spans="1:5">
      <c r="A1245" s="21">
        <v>9</v>
      </c>
      <c r="B1245" s="758"/>
      <c r="C1245" t="s">
        <v>929</v>
      </c>
      <c r="D1245" s="509">
        <v>0</v>
      </c>
      <c r="E1245" s="511"/>
    </row>
    <row r="1246" spans="1:5">
      <c r="A1246" s="21">
        <v>9</v>
      </c>
      <c r="B1246" s="758"/>
      <c r="C1246" t="s">
        <v>345</v>
      </c>
      <c r="D1246" s="509">
        <v>0</v>
      </c>
      <c r="E1246" s="511"/>
    </row>
    <row r="1247" spans="1:5">
      <c r="A1247" s="21">
        <v>3</v>
      </c>
      <c r="B1247" s="761" t="s">
        <v>628</v>
      </c>
      <c r="C1247" t="s">
        <v>348</v>
      </c>
      <c r="D1247" s="509">
        <v>85851.6</v>
      </c>
      <c r="E1247" s="511"/>
    </row>
    <row r="1248" spans="1:5">
      <c r="A1248" s="21">
        <v>3</v>
      </c>
      <c r="B1248" s="758"/>
      <c r="C1248" t="s">
        <v>349</v>
      </c>
      <c r="D1248" s="509">
        <v>0</v>
      </c>
      <c r="E1248" s="511"/>
    </row>
    <row r="1249" spans="1:5">
      <c r="A1249" s="21">
        <v>3</v>
      </c>
      <c r="B1249" s="758"/>
      <c r="C1249" t="s">
        <v>350</v>
      </c>
      <c r="D1249" s="509">
        <v>17999.900000000001</v>
      </c>
      <c r="E1249" s="511"/>
    </row>
    <row r="1250" spans="1:5">
      <c r="A1250" s="21">
        <v>3</v>
      </c>
      <c r="B1250" s="758"/>
      <c r="C1250" t="s">
        <v>929</v>
      </c>
      <c r="D1250" s="509">
        <v>0</v>
      </c>
      <c r="E1250" s="511"/>
    </row>
    <row r="1251" spans="1:5" ht="12.75" customHeight="1">
      <c r="A1251" s="21">
        <v>3</v>
      </c>
      <c r="B1251" s="758"/>
      <c r="C1251" t="s">
        <v>345</v>
      </c>
      <c r="D1251" s="509">
        <v>0</v>
      </c>
      <c r="E1251" s="511"/>
    </row>
    <row r="1252" spans="1:5" ht="12.75" customHeight="1">
      <c r="A1252" s="21">
        <v>1</v>
      </c>
      <c r="B1252" s="761" t="s">
        <v>629</v>
      </c>
      <c r="C1252" t="s">
        <v>348</v>
      </c>
      <c r="D1252" s="509">
        <v>180351.1</v>
      </c>
      <c r="E1252" s="511"/>
    </row>
    <row r="1253" spans="1:5">
      <c r="A1253" s="21">
        <v>1</v>
      </c>
      <c r="B1253" s="758"/>
      <c r="C1253" t="s">
        <v>349</v>
      </c>
      <c r="D1253" s="509">
        <v>0</v>
      </c>
      <c r="E1253" s="511"/>
    </row>
    <row r="1254" spans="1:5">
      <c r="A1254" s="21">
        <v>1</v>
      </c>
      <c r="B1254" s="758"/>
      <c r="C1254" t="s">
        <v>350</v>
      </c>
      <c r="D1254" s="509">
        <v>11900</v>
      </c>
      <c r="E1254" s="511"/>
    </row>
    <row r="1255" spans="1:5">
      <c r="A1255" s="21">
        <v>1</v>
      </c>
      <c r="B1255" s="758"/>
      <c r="C1255" t="s">
        <v>929</v>
      </c>
      <c r="D1255" s="509">
        <v>0</v>
      </c>
      <c r="E1255" s="511"/>
    </row>
    <row r="1256" spans="1:5" ht="12.75" customHeight="1">
      <c r="A1256" s="21">
        <v>1</v>
      </c>
      <c r="B1256" s="758"/>
      <c r="C1256" t="s">
        <v>345</v>
      </c>
      <c r="D1256" s="509">
        <v>0</v>
      </c>
      <c r="E1256" s="511"/>
    </row>
    <row r="1257" spans="1:5" ht="12.75" customHeight="1">
      <c r="A1257" s="21">
        <v>4</v>
      </c>
      <c r="B1257" s="761" t="s">
        <v>1745</v>
      </c>
      <c r="C1257" t="s">
        <v>348</v>
      </c>
      <c r="D1257" s="509">
        <v>1135413.2</v>
      </c>
      <c r="E1257" s="511"/>
    </row>
    <row r="1258" spans="1:5">
      <c r="A1258" s="21">
        <v>4</v>
      </c>
      <c r="B1258" s="758"/>
      <c r="C1258" t="s">
        <v>349</v>
      </c>
      <c r="D1258" s="509">
        <v>1254.2</v>
      </c>
      <c r="E1258" s="511"/>
    </row>
    <row r="1259" spans="1:5">
      <c r="A1259" s="21">
        <v>4</v>
      </c>
      <c r="B1259" s="758"/>
      <c r="C1259" t="s">
        <v>350</v>
      </c>
      <c r="D1259" s="509">
        <v>66000</v>
      </c>
      <c r="E1259" s="511"/>
    </row>
    <row r="1260" spans="1:5">
      <c r="A1260" s="21">
        <v>4</v>
      </c>
      <c r="B1260" s="758"/>
      <c r="C1260" t="s">
        <v>929</v>
      </c>
      <c r="D1260" s="509">
        <v>0</v>
      </c>
      <c r="E1260" s="511"/>
    </row>
    <row r="1261" spans="1:5">
      <c r="A1261" s="21">
        <v>4</v>
      </c>
      <c r="B1261" s="758"/>
      <c r="C1261" t="s">
        <v>345</v>
      </c>
      <c r="D1261" s="509">
        <v>0</v>
      </c>
      <c r="E1261" s="511"/>
    </row>
    <row r="1262" spans="1:5">
      <c r="A1262" s="21">
        <v>4</v>
      </c>
      <c r="B1262" s="761" t="s">
        <v>630</v>
      </c>
      <c r="C1262" t="s">
        <v>348</v>
      </c>
      <c r="D1262" s="509">
        <v>390005.3</v>
      </c>
      <c r="E1262" s="511"/>
    </row>
    <row r="1263" spans="1:5">
      <c r="A1263" s="21">
        <v>4</v>
      </c>
      <c r="B1263" s="758"/>
      <c r="C1263" t="s">
        <v>349</v>
      </c>
      <c r="D1263" s="509">
        <v>0</v>
      </c>
      <c r="E1263" s="511"/>
    </row>
    <row r="1264" spans="1:5">
      <c r="A1264" s="21">
        <v>4</v>
      </c>
      <c r="B1264" s="758"/>
      <c r="C1264" t="s">
        <v>350</v>
      </c>
      <c r="D1264" s="509">
        <v>32275</v>
      </c>
      <c r="E1264" s="511"/>
    </row>
    <row r="1265" spans="1:5">
      <c r="A1265" s="21">
        <v>4</v>
      </c>
      <c r="B1265" s="758"/>
      <c r="C1265" t="s">
        <v>929</v>
      </c>
      <c r="D1265" s="509">
        <v>0</v>
      </c>
      <c r="E1265" s="511"/>
    </row>
    <row r="1266" spans="1:5" ht="12.75" customHeight="1">
      <c r="A1266" s="21">
        <v>4</v>
      </c>
      <c r="B1266" s="758"/>
      <c r="C1266" t="s">
        <v>345</v>
      </c>
      <c r="D1266" s="509">
        <v>2378.5</v>
      </c>
      <c r="E1266" s="511"/>
    </row>
    <row r="1267" spans="1:5" ht="12.75" customHeight="1">
      <c r="A1267" s="21">
        <v>2</v>
      </c>
      <c r="B1267" s="761" t="s">
        <v>631</v>
      </c>
      <c r="C1267" t="s">
        <v>348</v>
      </c>
      <c r="D1267" s="509">
        <v>113819.8</v>
      </c>
      <c r="E1267" s="511"/>
    </row>
    <row r="1268" spans="1:5">
      <c r="A1268" s="21">
        <v>2</v>
      </c>
      <c r="B1268" s="758"/>
      <c r="C1268" t="s">
        <v>349</v>
      </c>
      <c r="D1268" s="509">
        <v>0</v>
      </c>
      <c r="E1268" s="511"/>
    </row>
    <row r="1269" spans="1:5">
      <c r="A1269" s="21">
        <v>2</v>
      </c>
      <c r="B1269" s="758"/>
      <c r="C1269" t="s">
        <v>350</v>
      </c>
      <c r="D1269" s="509">
        <v>0</v>
      </c>
      <c r="E1269" s="511"/>
    </row>
    <row r="1270" spans="1:5">
      <c r="A1270" s="21">
        <v>2</v>
      </c>
      <c r="B1270" s="758"/>
      <c r="C1270" t="s">
        <v>929</v>
      </c>
      <c r="D1270" s="509">
        <v>0</v>
      </c>
      <c r="E1270" s="511"/>
    </row>
    <row r="1271" spans="1:5">
      <c r="A1271" s="21">
        <v>2</v>
      </c>
      <c r="B1271" s="758"/>
      <c r="C1271" t="s">
        <v>345</v>
      </c>
      <c r="D1271" s="509">
        <v>0</v>
      </c>
      <c r="E1271" s="511"/>
    </row>
    <row r="1272" spans="1:5">
      <c r="A1272" s="21">
        <v>1</v>
      </c>
      <c r="B1272" s="758" t="s">
        <v>1746</v>
      </c>
      <c r="C1272" t="s">
        <v>348</v>
      </c>
      <c r="D1272" s="509">
        <v>32142.7</v>
      </c>
      <c r="E1272" s="511"/>
    </row>
    <row r="1273" spans="1:5">
      <c r="A1273" s="21">
        <v>1</v>
      </c>
      <c r="B1273" s="758"/>
      <c r="C1273" t="s">
        <v>349</v>
      </c>
      <c r="D1273" s="509">
        <v>0</v>
      </c>
      <c r="E1273" s="511"/>
    </row>
    <row r="1274" spans="1:5">
      <c r="A1274" s="21">
        <v>1</v>
      </c>
      <c r="B1274" s="758"/>
      <c r="C1274" t="s">
        <v>350</v>
      </c>
      <c r="D1274" s="509">
        <v>12500</v>
      </c>
      <c r="E1274" s="511"/>
    </row>
    <row r="1275" spans="1:5">
      <c r="A1275" s="21">
        <v>1</v>
      </c>
      <c r="B1275" s="758"/>
      <c r="C1275" t="s">
        <v>929</v>
      </c>
      <c r="D1275" s="509">
        <v>0</v>
      </c>
      <c r="E1275" s="511"/>
    </row>
    <row r="1276" spans="1:5">
      <c r="A1276" s="21">
        <v>1</v>
      </c>
      <c r="B1276" s="760"/>
      <c r="C1276" t="s">
        <v>345</v>
      </c>
      <c r="D1276" s="509">
        <v>0</v>
      </c>
      <c r="E1276" s="511"/>
    </row>
    <row r="1277" spans="1:5">
      <c r="A1277" s="21">
        <v>2</v>
      </c>
      <c r="B1277" s="761" t="s">
        <v>632</v>
      </c>
      <c r="C1277" t="s">
        <v>348</v>
      </c>
      <c r="D1277" s="509">
        <v>0</v>
      </c>
      <c r="E1277" s="511"/>
    </row>
    <row r="1278" spans="1:5">
      <c r="A1278" s="21">
        <v>2</v>
      </c>
      <c r="B1278" s="758"/>
      <c r="C1278" t="s">
        <v>349</v>
      </c>
      <c r="D1278" s="509">
        <v>0</v>
      </c>
      <c r="E1278" s="511"/>
    </row>
    <row r="1279" spans="1:5">
      <c r="A1279" s="21">
        <v>2</v>
      </c>
      <c r="B1279" s="758"/>
      <c r="C1279" t="s">
        <v>350</v>
      </c>
      <c r="D1279" s="509">
        <v>24535.8</v>
      </c>
      <c r="E1279" s="511"/>
    </row>
    <row r="1280" spans="1:5">
      <c r="A1280" s="21">
        <v>2</v>
      </c>
      <c r="B1280" s="758"/>
      <c r="C1280" t="s">
        <v>929</v>
      </c>
      <c r="D1280" s="509">
        <v>0</v>
      </c>
      <c r="E1280" s="511"/>
    </row>
    <row r="1281" spans="1:5">
      <c r="A1281" s="21">
        <v>2</v>
      </c>
      <c r="B1281" s="758"/>
      <c r="C1281" t="s">
        <v>345</v>
      </c>
      <c r="D1281" s="509">
        <v>0</v>
      </c>
      <c r="E1281" s="511"/>
    </row>
    <row r="1282" spans="1:5">
      <c r="A1282" s="21">
        <v>1</v>
      </c>
      <c r="B1282" s="758" t="s">
        <v>995</v>
      </c>
      <c r="C1282" t="s">
        <v>348</v>
      </c>
      <c r="D1282" s="509">
        <v>56771.199999999997</v>
      </c>
      <c r="E1282" s="511"/>
    </row>
    <row r="1283" spans="1:5">
      <c r="A1283" s="21">
        <v>1</v>
      </c>
      <c r="B1283" s="758"/>
      <c r="C1283" t="s">
        <v>349</v>
      </c>
      <c r="D1283" s="509">
        <v>0</v>
      </c>
      <c r="E1283" s="511"/>
    </row>
    <row r="1284" spans="1:5">
      <c r="A1284" s="21">
        <v>1</v>
      </c>
      <c r="B1284" s="758"/>
      <c r="C1284" t="s">
        <v>350</v>
      </c>
      <c r="D1284" s="509">
        <v>0</v>
      </c>
      <c r="E1284" s="511"/>
    </row>
    <row r="1285" spans="1:5">
      <c r="A1285" s="21">
        <v>1</v>
      </c>
      <c r="B1285" s="758"/>
      <c r="C1285" t="s">
        <v>929</v>
      </c>
      <c r="D1285" s="509">
        <v>0</v>
      </c>
      <c r="E1285" s="511"/>
    </row>
    <row r="1286" spans="1:5">
      <c r="A1286" s="21">
        <v>1</v>
      </c>
      <c r="B1286" s="758"/>
      <c r="C1286" t="s">
        <v>345</v>
      </c>
      <c r="D1286" s="509">
        <v>0</v>
      </c>
      <c r="E1286" s="511"/>
    </row>
    <row r="1287" spans="1:5">
      <c r="A1287" s="21">
        <v>2</v>
      </c>
      <c r="B1287" s="758" t="s">
        <v>996</v>
      </c>
      <c r="C1287" t="s">
        <v>348</v>
      </c>
      <c r="D1287" s="509">
        <v>0</v>
      </c>
      <c r="E1287" s="511"/>
    </row>
    <row r="1288" spans="1:5">
      <c r="A1288" s="21">
        <v>2</v>
      </c>
      <c r="B1288" s="758"/>
      <c r="C1288" t="s">
        <v>349</v>
      </c>
      <c r="D1288" s="509">
        <v>0</v>
      </c>
      <c r="E1288" s="511"/>
    </row>
    <row r="1289" spans="1:5">
      <c r="A1289" s="21">
        <v>2</v>
      </c>
      <c r="B1289" s="758"/>
      <c r="C1289" t="s">
        <v>350</v>
      </c>
      <c r="D1289" s="509">
        <v>210764.7</v>
      </c>
      <c r="E1289" s="511"/>
    </row>
    <row r="1290" spans="1:5">
      <c r="A1290" s="21">
        <v>2</v>
      </c>
      <c r="B1290" s="758"/>
      <c r="C1290" t="s">
        <v>929</v>
      </c>
      <c r="D1290" s="509">
        <v>0</v>
      </c>
      <c r="E1290" s="511"/>
    </row>
    <row r="1291" spans="1:5">
      <c r="A1291" s="21">
        <v>2</v>
      </c>
      <c r="B1291" s="762"/>
      <c r="C1291" t="s">
        <v>345</v>
      </c>
      <c r="D1291" s="509">
        <v>0</v>
      </c>
      <c r="E1291" s="511"/>
    </row>
    <row r="1292" spans="1:5">
      <c r="A1292" s="21">
        <v>2</v>
      </c>
      <c r="B1292" s="761" t="s">
        <v>1149</v>
      </c>
      <c r="C1292" t="s">
        <v>348</v>
      </c>
      <c r="D1292" s="509">
        <v>4349.3999999999996</v>
      </c>
      <c r="E1292" s="511"/>
    </row>
    <row r="1293" spans="1:5">
      <c r="A1293" s="21">
        <v>2</v>
      </c>
      <c r="B1293" s="758"/>
      <c r="C1293" t="s">
        <v>349</v>
      </c>
      <c r="D1293" s="509">
        <v>0</v>
      </c>
      <c r="E1293" s="511"/>
    </row>
    <row r="1294" spans="1:5">
      <c r="A1294" s="21">
        <v>2</v>
      </c>
      <c r="B1294" s="758"/>
      <c r="C1294" t="s">
        <v>350</v>
      </c>
      <c r="D1294" s="509">
        <v>22697.9</v>
      </c>
      <c r="E1294" s="511"/>
    </row>
    <row r="1295" spans="1:5">
      <c r="A1295" s="21">
        <v>2</v>
      </c>
      <c r="B1295" s="758"/>
      <c r="C1295" t="s">
        <v>929</v>
      </c>
      <c r="D1295" s="509">
        <v>0</v>
      </c>
      <c r="E1295" s="511"/>
    </row>
    <row r="1296" spans="1:5">
      <c r="A1296" s="21">
        <v>2</v>
      </c>
      <c r="B1296" s="758"/>
      <c r="C1296" t="s">
        <v>345</v>
      </c>
      <c r="D1296" s="509">
        <v>0</v>
      </c>
      <c r="E1296" s="511"/>
    </row>
    <row r="1297" spans="1:5">
      <c r="A1297" s="21">
        <v>1</v>
      </c>
      <c r="B1297" s="758" t="s">
        <v>1150</v>
      </c>
      <c r="C1297" t="s">
        <v>348</v>
      </c>
      <c r="D1297" s="509">
        <v>35958.400000000001</v>
      </c>
      <c r="E1297" s="511"/>
    </row>
    <row r="1298" spans="1:5">
      <c r="A1298" s="21">
        <v>1</v>
      </c>
      <c r="B1298" s="758"/>
      <c r="C1298" t="s">
        <v>349</v>
      </c>
      <c r="D1298" s="509">
        <v>0</v>
      </c>
      <c r="E1298" s="511"/>
    </row>
    <row r="1299" spans="1:5">
      <c r="A1299" s="21">
        <v>1</v>
      </c>
      <c r="B1299" s="758"/>
      <c r="C1299" t="s">
        <v>350</v>
      </c>
      <c r="D1299" s="509">
        <v>0</v>
      </c>
      <c r="E1299" s="511"/>
    </row>
    <row r="1300" spans="1:5">
      <c r="A1300" s="21">
        <v>1</v>
      </c>
      <c r="B1300" s="758"/>
      <c r="C1300" t="s">
        <v>929</v>
      </c>
      <c r="D1300" s="509">
        <v>0</v>
      </c>
      <c r="E1300" s="511"/>
    </row>
    <row r="1301" spans="1:5">
      <c r="A1301" s="21">
        <v>1</v>
      </c>
      <c r="B1301" s="762"/>
      <c r="C1301" t="s">
        <v>345</v>
      </c>
      <c r="D1301" s="509">
        <v>0</v>
      </c>
      <c r="E1301" s="511"/>
    </row>
    <row r="1302" spans="1:5">
      <c r="A1302" s="21">
        <v>2</v>
      </c>
      <c r="B1302" s="767" t="s">
        <v>1747</v>
      </c>
      <c r="C1302" t="s">
        <v>348</v>
      </c>
      <c r="D1302" s="509">
        <v>0</v>
      </c>
      <c r="E1302" s="511"/>
    </row>
    <row r="1303" spans="1:5">
      <c r="A1303" s="21">
        <v>2</v>
      </c>
      <c r="B1303" s="758"/>
      <c r="C1303" t="s">
        <v>349</v>
      </c>
      <c r="D1303" s="509">
        <v>0</v>
      </c>
      <c r="E1303" s="511"/>
    </row>
    <row r="1304" spans="1:5">
      <c r="A1304" s="21">
        <v>2</v>
      </c>
      <c r="B1304" s="758"/>
      <c r="C1304" t="s">
        <v>350</v>
      </c>
      <c r="D1304" s="509">
        <v>8500</v>
      </c>
      <c r="E1304" s="511"/>
    </row>
    <row r="1305" spans="1:5">
      <c r="A1305" s="21">
        <v>2</v>
      </c>
      <c r="B1305" s="758"/>
      <c r="C1305" t="s">
        <v>929</v>
      </c>
      <c r="D1305" s="509">
        <v>0</v>
      </c>
      <c r="E1305" s="511"/>
    </row>
    <row r="1306" spans="1:5">
      <c r="A1306" s="21">
        <v>2</v>
      </c>
      <c r="B1306" s="758"/>
      <c r="C1306" t="s">
        <v>345</v>
      </c>
      <c r="D1306" s="509">
        <v>0</v>
      </c>
      <c r="E1306" s="511"/>
    </row>
    <row r="1307" spans="1:5">
      <c r="A1307" s="21">
        <v>2</v>
      </c>
      <c r="B1307" s="758" t="s">
        <v>1748</v>
      </c>
      <c r="C1307" t="s">
        <v>348</v>
      </c>
      <c r="D1307" s="509">
        <v>0</v>
      </c>
      <c r="E1307" s="511"/>
    </row>
    <row r="1308" spans="1:5">
      <c r="A1308" s="21">
        <v>2</v>
      </c>
      <c r="B1308" s="758"/>
      <c r="C1308" t="s">
        <v>349</v>
      </c>
      <c r="D1308" s="509">
        <v>0</v>
      </c>
      <c r="E1308" s="511"/>
    </row>
    <row r="1309" spans="1:5">
      <c r="A1309" s="21">
        <v>2</v>
      </c>
      <c r="B1309" s="758"/>
      <c r="C1309" t="s">
        <v>350</v>
      </c>
      <c r="D1309" s="509">
        <v>5000</v>
      </c>
      <c r="E1309" s="511"/>
    </row>
    <row r="1310" spans="1:5">
      <c r="A1310" s="21">
        <v>2</v>
      </c>
      <c r="B1310" s="758"/>
      <c r="C1310" t="s">
        <v>929</v>
      </c>
      <c r="D1310" s="509">
        <v>0</v>
      </c>
      <c r="E1310" s="511"/>
    </row>
    <row r="1311" spans="1:5">
      <c r="A1311" s="21">
        <v>2</v>
      </c>
      <c r="B1311" s="760"/>
      <c r="C1311" t="s">
        <v>345</v>
      </c>
      <c r="D1311" s="509">
        <v>0</v>
      </c>
      <c r="E1311" s="511"/>
    </row>
    <row r="1312" spans="1:5" s="82" customFormat="1">
      <c r="A1312" s="81">
        <v>1</v>
      </c>
      <c r="B1312" s="761" t="s">
        <v>633</v>
      </c>
      <c r="C1312" s="82" t="s">
        <v>348</v>
      </c>
      <c r="D1312" s="509">
        <v>358033.8</v>
      </c>
      <c r="E1312" s="79"/>
    </row>
    <row r="1313" spans="1:5">
      <c r="A1313" s="21">
        <v>1</v>
      </c>
      <c r="B1313" s="758"/>
      <c r="C1313" t="s">
        <v>349</v>
      </c>
      <c r="D1313" s="509">
        <v>0</v>
      </c>
      <c r="E1313" s="79"/>
    </row>
    <row r="1314" spans="1:5">
      <c r="A1314" s="21">
        <v>1</v>
      </c>
      <c r="B1314" s="758"/>
      <c r="C1314" t="s">
        <v>350</v>
      </c>
      <c r="D1314" s="509">
        <v>66957.2</v>
      </c>
      <c r="E1314" s="79"/>
    </row>
    <row r="1315" spans="1:5">
      <c r="A1315" s="21">
        <v>1</v>
      </c>
      <c r="B1315" s="758"/>
      <c r="C1315" t="s">
        <v>929</v>
      </c>
      <c r="D1315" s="509">
        <v>0</v>
      </c>
      <c r="E1315" s="79"/>
    </row>
    <row r="1316" spans="1:5">
      <c r="A1316" s="21">
        <v>1</v>
      </c>
      <c r="B1316" s="762"/>
      <c r="C1316" t="s">
        <v>345</v>
      </c>
      <c r="D1316" s="509">
        <v>0</v>
      </c>
      <c r="E1316" s="79"/>
    </row>
    <row r="1317" spans="1:5">
      <c r="A1317" s="21">
        <v>1</v>
      </c>
      <c r="B1317" s="761" t="s">
        <v>634</v>
      </c>
      <c r="C1317" t="s">
        <v>348</v>
      </c>
      <c r="D1317" s="509">
        <v>37889.300000000003</v>
      </c>
      <c r="E1317" s="79"/>
    </row>
    <row r="1318" spans="1:5">
      <c r="A1318" s="21">
        <v>1</v>
      </c>
      <c r="B1318" s="758"/>
      <c r="C1318" t="s">
        <v>349</v>
      </c>
      <c r="D1318" s="509">
        <v>0</v>
      </c>
      <c r="E1318" s="79"/>
    </row>
    <row r="1319" spans="1:5">
      <c r="A1319" s="21">
        <v>1</v>
      </c>
      <c r="B1319" s="758"/>
      <c r="C1319" t="s">
        <v>350</v>
      </c>
      <c r="D1319" s="509">
        <v>28900.6</v>
      </c>
      <c r="E1319" s="79"/>
    </row>
    <row r="1320" spans="1:5">
      <c r="A1320" s="21">
        <v>1</v>
      </c>
      <c r="B1320" s="758"/>
      <c r="C1320" t="s">
        <v>929</v>
      </c>
      <c r="D1320" s="509">
        <v>0</v>
      </c>
      <c r="E1320" s="79"/>
    </row>
    <row r="1321" spans="1:5" ht="12.75" customHeight="1">
      <c r="A1321" s="21">
        <v>1</v>
      </c>
      <c r="B1321" s="758"/>
      <c r="C1321" t="s">
        <v>345</v>
      </c>
      <c r="D1321" s="509">
        <v>0</v>
      </c>
      <c r="E1321" s="79"/>
    </row>
    <row r="1322" spans="1:5" ht="12.75" customHeight="1">
      <c r="A1322" s="21">
        <v>2</v>
      </c>
      <c r="B1322" s="761" t="s">
        <v>635</v>
      </c>
      <c r="C1322" t="s">
        <v>348</v>
      </c>
      <c r="D1322" s="509">
        <v>0</v>
      </c>
      <c r="E1322" s="79"/>
    </row>
    <row r="1323" spans="1:5">
      <c r="A1323" s="21">
        <v>2</v>
      </c>
      <c r="B1323" s="758"/>
      <c r="C1323" t="s">
        <v>349</v>
      </c>
      <c r="D1323" s="509">
        <v>0</v>
      </c>
      <c r="E1323" s="79"/>
    </row>
    <row r="1324" spans="1:5">
      <c r="A1324" s="21">
        <v>2</v>
      </c>
      <c r="B1324" s="758"/>
      <c r="C1324" t="s">
        <v>350</v>
      </c>
      <c r="D1324" s="509">
        <v>29880.7</v>
      </c>
      <c r="E1324" s="79"/>
    </row>
    <row r="1325" spans="1:5">
      <c r="A1325" s="21">
        <v>2</v>
      </c>
      <c r="B1325" s="758"/>
      <c r="C1325" t="s">
        <v>929</v>
      </c>
      <c r="D1325" s="509">
        <v>0</v>
      </c>
      <c r="E1325" s="79"/>
    </row>
    <row r="1326" spans="1:5">
      <c r="A1326" s="21">
        <v>2</v>
      </c>
      <c r="B1326" s="758"/>
      <c r="C1326" t="s">
        <v>345</v>
      </c>
      <c r="D1326" s="509">
        <v>0</v>
      </c>
      <c r="E1326" s="79"/>
    </row>
    <row r="1327" spans="1:5">
      <c r="A1327" s="21">
        <v>2</v>
      </c>
      <c r="B1327" s="761" t="s">
        <v>636</v>
      </c>
      <c r="C1327" t="s">
        <v>348</v>
      </c>
      <c r="D1327" s="509">
        <v>0</v>
      </c>
      <c r="E1327" s="79"/>
    </row>
    <row r="1328" spans="1:5">
      <c r="A1328" s="21">
        <v>2</v>
      </c>
      <c r="B1328" s="758"/>
      <c r="C1328" t="s">
        <v>349</v>
      </c>
      <c r="D1328" s="509">
        <v>0</v>
      </c>
      <c r="E1328" s="79"/>
    </row>
    <row r="1329" spans="1:5">
      <c r="A1329" s="21">
        <v>2</v>
      </c>
      <c r="B1329" s="758"/>
      <c r="C1329" t="s">
        <v>350</v>
      </c>
      <c r="D1329" s="509">
        <v>16378.8</v>
      </c>
      <c r="E1329" s="79"/>
    </row>
    <row r="1330" spans="1:5">
      <c r="A1330" s="21">
        <v>2</v>
      </c>
      <c r="B1330" s="758"/>
      <c r="C1330" t="s">
        <v>929</v>
      </c>
      <c r="D1330" s="509">
        <v>0</v>
      </c>
      <c r="E1330" s="79"/>
    </row>
    <row r="1331" spans="1:5">
      <c r="A1331" s="21">
        <v>2</v>
      </c>
      <c r="B1331" s="758"/>
      <c r="C1331" t="s">
        <v>345</v>
      </c>
      <c r="D1331" s="509">
        <v>0</v>
      </c>
      <c r="E1331" s="79"/>
    </row>
    <row r="1332" spans="1:5">
      <c r="A1332" s="21">
        <v>2</v>
      </c>
      <c r="B1332" s="761" t="s">
        <v>637</v>
      </c>
      <c r="C1332" t="s">
        <v>348</v>
      </c>
      <c r="D1332" s="509">
        <v>0</v>
      </c>
      <c r="E1332" s="79"/>
    </row>
    <row r="1333" spans="1:5">
      <c r="A1333" s="21">
        <v>2</v>
      </c>
      <c r="B1333" s="758"/>
      <c r="C1333" t="s">
        <v>349</v>
      </c>
      <c r="D1333" s="509">
        <v>0</v>
      </c>
      <c r="E1333" s="79"/>
    </row>
    <row r="1334" spans="1:5">
      <c r="A1334" s="21">
        <v>2</v>
      </c>
      <c r="B1334" s="758"/>
      <c r="C1334" t="s">
        <v>350</v>
      </c>
      <c r="D1334" s="509">
        <v>95981.7</v>
      </c>
      <c r="E1334" s="79"/>
    </row>
    <row r="1335" spans="1:5">
      <c r="A1335" s="21">
        <v>2</v>
      </c>
      <c r="B1335" s="758"/>
      <c r="C1335" t="s">
        <v>929</v>
      </c>
      <c r="D1335" s="509">
        <v>0</v>
      </c>
      <c r="E1335" s="79"/>
    </row>
    <row r="1336" spans="1:5">
      <c r="A1336" s="21">
        <v>2</v>
      </c>
      <c r="B1336" s="758"/>
      <c r="C1336" t="s">
        <v>345</v>
      </c>
      <c r="D1336" s="509">
        <v>0</v>
      </c>
      <c r="E1336" s="79"/>
    </row>
    <row r="1337" spans="1:5">
      <c r="A1337" s="21">
        <v>1</v>
      </c>
      <c r="B1337" s="761" t="s">
        <v>638</v>
      </c>
      <c r="C1337" t="s">
        <v>348</v>
      </c>
      <c r="D1337" s="509">
        <v>127982.7</v>
      </c>
      <c r="E1337" s="79"/>
    </row>
    <row r="1338" spans="1:5">
      <c r="A1338" s="21">
        <v>1</v>
      </c>
      <c r="B1338" s="758"/>
      <c r="C1338" t="s">
        <v>349</v>
      </c>
      <c r="D1338" s="509">
        <v>0</v>
      </c>
      <c r="E1338" s="79"/>
    </row>
    <row r="1339" spans="1:5">
      <c r="A1339" s="21">
        <v>1</v>
      </c>
      <c r="B1339" s="758"/>
      <c r="C1339" t="s">
        <v>350</v>
      </c>
      <c r="D1339" s="509">
        <v>30812.6</v>
      </c>
      <c r="E1339" s="79"/>
    </row>
    <row r="1340" spans="1:5">
      <c r="A1340" s="21">
        <v>1</v>
      </c>
      <c r="B1340" s="758"/>
      <c r="C1340" t="s">
        <v>929</v>
      </c>
      <c r="D1340" s="509">
        <v>0</v>
      </c>
      <c r="E1340" s="79"/>
    </row>
    <row r="1341" spans="1:5">
      <c r="A1341" s="21">
        <v>1</v>
      </c>
      <c r="B1341" s="758"/>
      <c r="C1341" t="s">
        <v>345</v>
      </c>
      <c r="D1341" s="509">
        <v>0</v>
      </c>
      <c r="E1341" s="79"/>
    </row>
    <row r="1342" spans="1:5">
      <c r="A1342" s="21">
        <v>2</v>
      </c>
      <c r="B1342" s="761" t="s">
        <v>639</v>
      </c>
      <c r="C1342" t="s">
        <v>348</v>
      </c>
      <c r="D1342" s="509">
        <v>0</v>
      </c>
      <c r="E1342" s="79"/>
    </row>
    <row r="1343" spans="1:5">
      <c r="A1343" s="21">
        <v>2</v>
      </c>
      <c r="B1343" s="758"/>
      <c r="C1343" t="s">
        <v>349</v>
      </c>
      <c r="D1343" s="509">
        <v>0</v>
      </c>
      <c r="E1343" s="79"/>
    </row>
    <row r="1344" spans="1:5">
      <c r="A1344" s="21">
        <v>2</v>
      </c>
      <c r="B1344" s="758"/>
      <c r="C1344" t="s">
        <v>350</v>
      </c>
      <c r="D1344" s="509">
        <v>78663.7</v>
      </c>
      <c r="E1344" s="79"/>
    </row>
    <row r="1345" spans="1:5">
      <c r="A1345" s="21">
        <v>2</v>
      </c>
      <c r="B1345" s="758"/>
      <c r="C1345" t="s">
        <v>929</v>
      </c>
      <c r="D1345" s="509">
        <v>0</v>
      </c>
      <c r="E1345" s="79"/>
    </row>
    <row r="1346" spans="1:5">
      <c r="A1346" s="21">
        <v>2</v>
      </c>
      <c r="B1346" s="758"/>
      <c r="C1346" t="s">
        <v>345</v>
      </c>
      <c r="D1346" s="509">
        <v>0</v>
      </c>
      <c r="E1346" s="79"/>
    </row>
    <row r="1347" spans="1:5">
      <c r="A1347" s="21">
        <v>2</v>
      </c>
      <c r="B1347" s="761" t="s">
        <v>640</v>
      </c>
      <c r="C1347" t="s">
        <v>348</v>
      </c>
      <c r="D1347" s="509">
        <v>0</v>
      </c>
      <c r="E1347" s="79"/>
    </row>
    <row r="1348" spans="1:5">
      <c r="A1348" s="21">
        <v>2</v>
      </c>
      <c r="B1348" s="758"/>
      <c r="C1348" t="s">
        <v>349</v>
      </c>
      <c r="D1348" s="509">
        <v>0</v>
      </c>
      <c r="E1348" s="79"/>
    </row>
    <row r="1349" spans="1:5">
      <c r="A1349" s="21">
        <v>2</v>
      </c>
      <c r="B1349" s="758"/>
      <c r="C1349" t="s">
        <v>350</v>
      </c>
      <c r="D1349" s="509">
        <v>35482.699999999997</v>
      </c>
      <c r="E1349" s="79"/>
    </row>
    <row r="1350" spans="1:5">
      <c r="A1350" s="21">
        <v>2</v>
      </c>
      <c r="B1350" s="758"/>
      <c r="C1350" t="s">
        <v>929</v>
      </c>
      <c r="D1350" s="509">
        <v>0</v>
      </c>
      <c r="E1350" s="79"/>
    </row>
    <row r="1351" spans="1:5">
      <c r="A1351" s="21">
        <v>2</v>
      </c>
      <c r="B1351" s="758"/>
      <c r="C1351" t="s">
        <v>345</v>
      </c>
      <c r="D1351" s="509">
        <v>0</v>
      </c>
      <c r="E1351" s="79"/>
    </row>
    <row r="1352" spans="1:5">
      <c r="A1352" s="21">
        <v>1</v>
      </c>
      <c r="B1352" s="761" t="s">
        <v>641</v>
      </c>
      <c r="C1352" t="s">
        <v>348</v>
      </c>
      <c r="D1352" s="509">
        <v>122489.1</v>
      </c>
      <c r="E1352" s="79"/>
    </row>
    <row r="1353" spans="1:5">
      <c r="A1353" s="21">
        <v>1</v>
      </c>
      <c r="B1353" s="758"/>
      <c r="C1353" t="s">
        <v>349</v>
      </c>
      <c r="D1353" s="509">
        <v>0</v>
      </c>
      <c r="E1353" s="79"/>
    </row>
    <row r="1354" spans="1:5">
      <c r="A1354" s="21">
        <v>1</v>
      </c>
      <c r="B1354" s="758"/>
      <c r="C1354" t="s">
        <v>350</v>
      </c>
      <c r="D1354" s="509">
        <v>23896.799999999999</v>
      </c>
      <c r="E1354" s="79"/>
    </row>
    <row r="1355" spans="1:5">
      <c r="A1355" s="21">
        <v>1</v>
      </c>
      <c r="B1355" s="758"/>
      <c r="C1355" t="s">
        <v>929</v>
      </c>
      <c r="D1355" s="509">
        <v>0</v>
      </c>
      <c r="E1355" s="79"/>
    </row>
    <row r="1356" spans="1:5" ht="12.75" customHeight="1">
      <c r="A1356" s="21">
        <v>1</v>
      </c>
      <c r="B1356" s="758"/>
      <c r="C1356" t="s">
        <v>345</v>
      </c>
      <c r="D1356" s="509">
        <v>0</v>
      </c>
      <c r="E1356" s="79"/>
    </row>
    <row r="1357" spans="1:5" ht="12.75" customHeight="1">
      <c r="A1357" s="21">
        <v>2</v>
      </c>
      <c r="B1357" s="761" t="s">
        <v>642</v>
      </c>
      <c r="C1357" t="s">
        <v>348</v>
      </c>
      <c r="D1357" s="509">
        <v>0</v>
      </c>
      <c r="E1357" s="79"/>
    </row>
    <row r="1358" spans="1:5">
      <c r="A1358" s="21">
        <v>2</v>
      </c>
      <c r="B1358" s="758"/>
      <c r="C1358" t="s">
        <v>349</v>
      </c>
      <c r="D1358" s="509">
        <v>0</v>
      </c>
      <c r="E1358" s="79"/>
    </row>
    <row r="1359" spans="1:5">
      <c r="A1359" s="21">
        <v>2</v>
      </c>
      <c r="B1359" s="758"/>
      <c r="C1359" t="s">
        <v>350</v>
      </c>
      <c r="D1359" s="509">
        <v>3668.7</v>
      </c>
      <c r="E1359" s="79"/>
    </row>
    <row r="1360" spans="1:5">
      <c r="A1360" s="21">
        <v>2</v>
      </c>
      <c r="B1360" s="758"/>
      <c r="C1360" t="s">
        <v>929</v>
      </c>
      <c r="D1360" s="509">
        <v>0</v>
      </c>
      <c r="E1360" s="79"/>
    </row>
    <row r="1361" spans="1:5">
      <c r="A1361" s="21">
        <v>2</v>
      </c>
      <c r="B1361" s="758"/>
      <c r="C1361" t="s">
        <v>345</v>
      </c>
      <c r="D1361" s="509">
        <v>0</v>
      </c>
      <c r="E1361" s="79"/>
    </row>
    <row r="1362" spans="1:5">
      <c r="A1362" s="21">
        <v>4</v>
      </c>
      <c r="B1362" s="761" t="s">
        <v>643</v>
      </c>
      <c r="C1362" t="s">
        <v>348</v>
      </c>
      <c r="D1362" s="509">
        <v>2485863.2999999998</v>
      </c>
      <c r="E1362" s="79"/>
    </row>
    <row r="1363" spans="1:5">
      <c r="A1363" s="21">
        <v>4</v>
      </c>
      <c r="B1363" s="758"/>
      <c r="C1363" t="s">
        <v>349</v>
      </c>
      <c r="D1363" s="509">
        <v>1220.8</v>
      </c>
      <c r="E1363" s="79"/>
    </row>
    <row r="1364" spans="1:5">
      <c r="A1364" s="21">
        <v>4</v>
      </c>
      <c r="B1364" s="758"/>
      <c r="C1364" t="s">
        <v>350</v>
      </c>
      <c r="D1364" s="509">
        <v>94261.2</v>
      </c>
      <c r="E1364" s="79"/>
    </row>
    <row r="1365" spans="1:5">
      <c r="A1365" s="21">
        <v>4</v>
      </c>
      <c r="B1365" s="758"/>
      <c r="C1365" t="s">
        <v>929</v>
      </c>
      <c r="D1365" s="509">
        <v>0</v>
      </c>
      <c r="E1365" s="79"/>
    </row>
    <row r="1366" spans="1:5">
      <c r="A1366" s="21">
        <v>4</v>
      </c>
      <c r="B1366" s="758"/>
      <c r="C1366" t="s">
        <v>345</v>
      </c>
      <c r="D1366" s="509">
        <v>41683.800000000003</v>
      </c>
      <c r="E1366" s="79"/>
    </row>
    <row r="1367" spans="1:5">
      <c r="A1367" s="21">
        <v>2</v>
      </c>
      <c r="B1367" s="761" t="s">
        <v>644</v>
      </c>
      <c r="C1367" t="s">
        <v>348</v>
      </c>
      <c r="D1367" s="509">
        <v>0</v>
      </c>
      <c r="E1367" s="79"/>
    </row>
    <row r="1368" spans="1:5">
      <c r="A1368" s="21">
        <v>2</v>
      </c>
      <c r="B1368" s="758"/>
      <c r="C1368" t="s">
        <v>349</v>
      </c>
      <c r="D1368" s="509">
        <v>0</v>
      </c>
      <c r="E1368" s="79"/>
    </row>
    <row r="1369" spans="1:5">
      <c r="A1369" s="21">
        <v>2</v>
      </c>
      <c r="B1369" s="758"/>
      <c r="C1369" t="s">
        <v>350</v>
      </c>
      <c r="D1369" s="509">
        <v>31026.9</v>
      </c>
      <c r="E1369" s="79"/>
    </row>
    <row r="1370" spans="1:5">
      <c r="A1370" s="21">
        <v>2</v>
      </c>
      <c r="B1370" s="758"/>
      <c r="C1370" t="s">
        <v>929</v>
      </c>
      <c r="D1370" s="509">
        <v>0</v>
      </c>
      <c r="E1370" s="79"/>
    </row>
    <row r="1371" spans="1:5">
      <c r="A1371" s="21">
        <v>2</v>
      </c>
      <c r="B1371" s="758"/>
      <c r="C1371" t="s">
        <v>345</v>
      </c>
      <c r="D1371" s="509">
        <v>0</v>
      </c>
      <c r="E1371" s="79"/>
    </row>
    <row r="1372" spans="1:5">
      <c r="A1372" s="21">
        <v>1</v>
      </c>
      <c r="B1372" s="761" t="s">
        <v>645</v>
      </c>
      <c r="C1372" t="s">
        <v>348</v>
      </c>
      <c r="D1372" s="509">
        <v>113623.7</v>
      </c>
      <c r="E1372" s="79"/>
    </row>
    <row r="1373" spans="1:5">
      <c r="A1373" s="21">
        <v>1</v>
      </c>
      <c r="B1373" s="758"/>
      <c r="C1373" t="s">
        <v>349</v>
      </c>
      <c r="D1373" s="509">
        <v>0</v>
      </c>
      <c r="E1373" s="79"/>
    </row>
    <row r="1374" spans="1:5">
      <c r="A1374" s="21">
        <v>1</v>
      </c>
      <c r="B1374" s="758"/>
      <c r="C1374" t="s">
        <v>350</v>
      </c>
      <c r="D1374" s="509">
        <v>48777.2</v>
      </c>
      <c r="E1374" s="79"/>
    </row>
    <row r="1375" spans="1:5">
      <c r="A1375" s="21">
        <v>1</v>
      </c>
      <c r="B1375" s="758"/>
      <c r="C1375" t="s">
        <v>929</v>
      </c>
      <c r="D1375" s="509">
        <v>0</v>
      </c>
      <c r="E1375" s="79"/>
    </row>
    <row r="1376" spans="1:5" ht="12.75" customHeight="1">
      <c r="A1376" s="21">
        <v>1</v>
      </c>
      <c r="B1376" s="758"/>
      <c r="C1376" t="s">
        <v>345</v>
      </c>
      <c r="D1376" s="509">
        <v>0</v>
      </c>
      <c r="E1376" s="79"/>
    </row>
    <row r="1377" spans="1:5" ht="12.75" customHeight="1">
      <c r="A1377" s="21">
        <v>2</v>
      </c>
      <c r="B1377" s="761" t="s">
        <v>646</v>
      </c>
      <c r="C1377" t="s">
        <v>348</v>
      </c>
      <c r="D1377" s="509">
        <v>0</v>
      </c>
      <c r="E1377" s="79"/>
    </row>
    <row r="1378" spans="1:5">
      <c r="A1378" s="21">
        <v>2</v>
      </c>
      <c r="B1378" s="758"/>
      <c r="C1378" t="s">
        <v>349</v>
      </c>
      <c r="D1378" s="509">
        <v>0</v>
      </c>
      <c r="E1378" s="79"/>
    </row>
    <row r="1379" spans="1:5">
      <c r="A1379" s="21">
        <v>2</v>
      </c>
      <c r="B1379" s="758"/>
      <c r="C1379" t="s">
        <v>350</v>
      </c>
      <c r="D1379" s="509">
        <v>16975.7</v>
      </c>
      <c r="E1379" s="79"/>
    </row>
    <row r="1380" spans="1:5">
      <c r="A1380" s="21">
        <v>2</v>
      </c>
      <c r="B1380" s="758"/>
      <c r="C1380" t="s">
        <v>929</v>
      </c>
      <c r="D1380" s="509">
        <v>0</v>
      </c>
      <c r="E1380" s="79"/>
    </row>
    <row r="1381" spans="1:5" ht="12.75" customHeight="1">
      <c r="A1381" s="21">
        <v>2</v>
      </c>
      <c r="B1381" s="758"/>
      <c r="C1381" t="s">
        <v>345</v>
      </c>
      <c r="D1381" s="509">
        <v>0</v>
      </c>
      <c r="E1381" s="79"/>
    </row>
    <row r="1382" spans="1:5" ht="12.75" customHeight="1">
      <c r="A1382" s="21">
        <v>1</v>
      </c>
      <c r="B1382" s="761" t="s">
        <v>647</v>
      </c>
      <c r="C1382" t="s">
        <v>348</v>
      </c>
      <c r="D1382" s="509">
        <v>527586.4</v>
      </c>
      <c r="E1382" s="79"/>
    </row>
    <row r="1383" spans="1:5">
      <c r="A1383" s="21">
        <v>1</v>
      </c>
      <c r="B1383" s="758"/>
      <c r="C1383" t="s">
        <v>349</v>
      </c>
      <c r="D1383" s="509">
        <v>0</v>
      </c>
      <c r="E1383" s="79"/>
    </row>
    <row r="1384" spans="1:5">
      <c r="A1384" s="21">
        <v>1</v>
      </c>
      <c r="B1384" s="758"/>
      <c r="C1384" t="s">
        <v>350</v>
      </c>
      <c r="D1384" s="509">
        <v>82665.600000000006</v>
      </c>
      <c r="E1384" s="79"/>
    </row>
    <row r="1385" spans="1:5">
      <c r="A1385" s="21">
        <v>1</v>
      </c>
      <c r="B1385" s="758"/>
      <c r="C1385" t="s">
        <v>929</v>
      </c>
      <c r="D1385" s="509">
        <v>0</v>
      </c>
      <c r="E1385" s="79"/>
    </row>
    <row r="1386" spans="1:5">
      <c r="A1386" s="21">
        <v>1</v>
      </c>
      <c r="B1386" s="758"/>
      <c r="C1386" t="s">
        <v>345</v>
      </c>
      <c r="D1386" s="509">
        <v>0</v>
      </c>
      <c r="E1386" s="79"/>
    </row>
    <row r="1387" spans="1:5">
      <c r="A1387" s="21">
        <v>1</v>
      </c>
      <c r="B1387" s="761" t="s">
        <v>648</v>
      </c>
      <c r="C1387" t="s">
        <v>348</v>
      </c>
      <c r="D1387" s="509">
        <v>2126901.6</v>
      </c>
      <c r="E1387" s="79"/>
    </row>
    <row r="1388" spans="1:5">
      <c r="A1388" s="21">
        <v>1</v>
      </c>
      <c r="B1388" s="758"/>
      <c r="C1388" t="s">
        <v>349</v>
      </c>
      <c r="D1388" s="509">
        <v>2208.1</v>
      </c>
      <c r="E1388" s="79"/>
    </row>
    <row r="1389" spans="1:5">
      <c r="A1389" s="21">
        <v>1</v>
      </c>
      <c r="B1389" s="758"/>
      <c r="C1389" t="s">
        <v>350</v>
      </c>
      <c r="D1389" s="509">
        <v>26455.8</v>
      </c>
      <c r="E1389" s="79"/>
    </row>
    <row r="1390" spans="1:5">
      <c r="A1390" s="21">
        <v>1</v>
      </c>
      <c r="B1390" s="758"/>
      <c r="C1390" t="s">
        <v>929</v>
      </c>
      <c r="D1390" s="509">
        <v>0</v>
      </c>
      <c r="E1390" s="79"/>
    </row>
    <row r="1391" spans="1:5">
      <c r="A1391" s="21">
        <v>1</v>
      </c>
      <c r="B1391" s="758"/>
      <c r="C1391" t="s">
        <v>345</v>
      </c>
      <c r="D1391" s="509">
        <v>0</v>
      </c>
      <c r="E1391" s="79"/>
    </row>
    <row r="1392" spans="1:5">
      <c r="A1392" s="21">
        <v>1</v>
      </c>
      <c r="B1392" s="761" t="s">
        <v>649</v>
      </c>
      <c r="C1392" t="s">
        <v>348</v>
      </c>
      <c r="D1392" s="509">
        <v>103599.5</v>
      </c>
      <c r="E1392" s="79"/>
    </row>
    <row r="1393" spans="1:5">
      <c r="A1393" s="21">
        <v>1</v>
      </c>
      <c r="B1393" s="758"/>
      <c r="C1393" t="s">
        <v>349</v>
      </c>
      <c r="D1393" s="509">
        <v>0</v>
      </c>
      <c r="E1393" s="79"/>
    </row>
    <row r="1394" spans="1:5">
      <c r="A1394" s="21">
        <v>1</v>
      </c>
      <c r="B1394" s="758"/>
      <c r="C1394" t="s">
        <v>350</v>
      </c>
      <c r="D1394" s="509">
        <v>1668.2</v>
      </c>
      <c r="E1394" s="79"/>
    </row>
    <row r="1395" spans="1:5">
      <c r="A1395" s="21">
        <v>1</v>
      </c>
      <c r="B1395" s="758"/>
      <c r="C1395" t="s">
        <v>929</v>
      </c>
      <c r="D1395" s="509">
        <v>0</v>
      </c>
      <c r="E1395" s="79"/>
    </row>
    <row r="1396" spans="1:5">
      <c r="A1396" s="21">
        <v>1</v>
      </c>
      <c r="B1396" s="758"/>
      <c r="C1396" t="s">
        <v>345</v>
      </c>
      <c r="D1396" s="509">
        <v>0</v>
      </c>
      <c r="E1396" s="79"/>
    </row>
    <row r="1397" spans="1:5">
      <c r="A1397" s="21">
        <v>1</v>
      </c>
      <c r="B1397" s="761" t="s">
        <v>650</v>
      </c>
      <c r="C1397" t="s">
        <v>348</v>
      </c>
      <c r="D1397" s="509">
        <v>687488.4</v>
      </c>
      <c r="E1397" s="79"/>
    </row>
    <row r="1398" spans="1:5">
      <c r="A1398" s="21">
        <v>1</v>
      </c>
      <c r="B1398" s="758"/>
      <c r="C1398" t="s">
        <v>349</v>
      </c>
      <c r="D1398" s="509">
        <v>0</v>
      </c>
      <c r="E1398" s="79"/>
    </row>
    <row r="1399" spans="1:5">
      <c r="A1399" s="21">
        <v>1</v>
      </c>
      <c r="B1399" s="758"/>
      <c r="C1399" t="s">
        <v>350</v>
      </c>
      <c r="D1399" s="509">
        <v>110828.5</v>
      </c>
      <c r="E1399" s="79"/>
    </row>
    <row r="1400" spans="1:5">
      <c r="A1400" s="21">
        <v>1</v>
      </c>
      <c r="B1400" s="758"/>
      <c r="C1400" t="s">
        <v>929</v>
      </c>
      <c r="D1400" s="509">
        <v>0</v>
      </c>
      <c r="E1400" s="79"/>
    </row>
    <row r="1401" spans="1:5">
      <c r="A1401" s="21">
        <v>1</v>
      </c>
      <c r="B1401" s="758"/>
      <c r="C1401" t="s">
        <v>345</v>
      </c>
      <c r="D1401" s="509">
        <v>0</v>
      </c>
      <c r="E1401" s="79"/>
    </row>
    <row r="1402" spans="1:5">
      <c r="A1402" s="21">
        <v>1</v>
      </c>
      <c r="B1402" s="761" t="s">
        <v>651</v>
      </c>
      <c r="C1402" t="s">
        <v>348</v>
      </c>
      <c r="D1402" s="509">
        <v>2123171.2000000002</v>
      </c>
      <c r="E1402" s="79"/>
    </row>
    <row r="1403" spans="1:5">
      <c r="A1403" s="21">
        <v>1</v>
      </c>
      <c r="B1403" s="758"/>
      <c r="C1403" t="s">
        <v>349</v>
      </c>
      <c r="D1403" s="509">
        <v>538.1</v>
      </c>
      <c r="E1403" s="79"/>
    </row>
    <row r="1404" spans="1:5">
      <c r="A1404" s="21">
        <v>1</v>
      </c>
      <c r="B1404" s="758"/>
      <c r="C1404" t="s">
        <v>350</v>
      </c>
      <c r="D1404" s="509">
        <v>268527.40000000002</v>
      </c>
      <c r="E1404" s="79"/>
    </row>
    <row r="1405" spans="1:5">
      <c r="A1405" s="21">
        <v>1</v>
      </c>
      <c r="B1405" s="758"/>
      <c r="C1405" t="s">
        <v>929</v>
      </c>
      <c r="D1405" s="509">
        <v>0</v>
      </c>
      <c r="E1405" s="79"/>
    </row>
    <row r="1406" spans="1:5" ht="12.75" customHeight="1">
      <c r="A1406" s="21">
        <v>1</v>
      </c>
      <c r="B1406" s="758"/>
      <c r="C1406" t="s">
        <v>345</v>
      </c>
      <c r="D1406" s="509">
        <v>2362.4</v>
      </c>
      <c r="E1406" s="79"/>
    </row>
    <row r="1407" spans="1:5" ht="12.75" customHeight="1">
      <c r="A1407" s="21">
        <v>1</v>
      </c>
      <c r="B1407" s="761" t="s">
        <v>652</v>
      </c>
      <c r="C1407" t="s">
        <v>348</v>
      </c>
      <c r="D1407" s="509">
        <v>3166594</v>
      </c>
      <c r="E1407" s="79"/>
    </row>
    <row r="1408" spans="1:5">
      <c r="A1408" s="21">
        <v>1</v>
      </c>
      <c r="B1408" s="758"/>
      <c r="C1408" t="s">
        <v>349</v>
      </c>
      <c r="D1408" s="509">
        <v>23166.5</v>
      </c>
      <c r="E1408" s="79"/>
    </row>
    <row r="1409" spans="1:5">
      <c r="A1409" s="21">
        <v>1</v>
      </c>
      <c r="B1409" s="758"/>
      <c r="C1409" t="s">
        <v>350</v>
      </c>
      <c r="D1409" s="509">
        <v>140831.70000000001</v>
      </c>
      <c r="E1409" s="79"/>
    </row>
    <row r="1410" spans="1:5">
      <c r="A1410" s="21">
        <v>1</v>
      </c>
      <c r="B1410" s="758"/>
      <c r="C1410" t="s">
        <v>929</v>
      </c>
      <c r="D1410" s="509">
        <v>0</v>
      </c>
      <c r="E1410" s="79"/>
    </row>
    <row r="1411" spans="1:5">
      <c r="A1411" s="21">
        <v>1</v>
      </c>
      <c r="B1411" s="758"/>
      <c r="C1411" t="s">
        <v>345</v>
      </c>
      <c r="D1411" s="509">
        <v>0</v>
      </c>
      <c r="E1411" s="79"/>
    </row>
    <row r="1412" spans="1:5">
      <c r="A1412" s="21">
        <v>6</v>
      </c>
      <c r="B1412" s="761" t="s">
        <v>653</v>
      </c>
      <c r="C1412" t="s">
        <v>348</v>
      </c>
      <c r="D1412" s="509">
        <v>3141406.8</v>
      </c>
      <c r="E1412" s="79"/>
    </row>
    <row r="1413" spans="1:5">
      <c r="A1413" s="21">
        <v>6</v>
      </c>
      <c r="B1413" s="758"/>
      <c r="C1413" t="s">
        <v>349</v>
      </c>
      <c r="D1413" s="509">
        <v>58346.1</v>
      </c>
      <c r="E1413" s="79"/>
    </row>
    <row r="1414" spans="1:5">
      <c r="A1414" s="21">
        <v>6</v>
      </c>
      <c r="B1414" s="758"/>
      <c r="C1414" t="s">
        <v>350</v>
      </c>
      <c r="D1414" s="509">
        <v>46178.9</v>
      </c>
      <c r="E1414" s="79"/>
    </row>
    <row r="1415" spans="1:5">
      <c r="A1415" s="21">
        <v>6</v>
      </c>
      <c r="B1415" s="758"/>
      <c r="C1415" t="s">
        <v>929</v>
      </c>
      <c r="D1415" s="509">
        <v>0</v>
      </c>
      <c r="E1415" s="79"/>
    </row>
    <row r="1416" spans="1:5">
      <c r="A1416" s="21">
        <v>6</v>
      </c>
      <c r="B1416" s="758"/>
      <c r="C1416" t="s">
        <v>345</v>
      </c>
      <c r="D1416" s="509">
        <v>0</v>
      </c>
      <c r="E1416" s="79"/>
    </row>
    <row r="1417" spans="1:5">
      <c r="A1417" s="21">
        <v>1</v>
      </c>
      <c r="B1417" s="767" t="s">
        <v>654</v>
      </c>
      <c r="C1417" t="s">
        <v>348</v>
      </c>
      <c r="D1417" s="509">
        <v>283750.09999999998</v>
      </c>
      <c r="E1417" s="79"/>
    </row>
    <row r="1418" spans="1:5">
      <c r="A1418" s="21">
        <v>1</v>
      </c>
      <c r="B1418" s="758"/>
      <c r="C1418" t="s">
        <v>349</v>
      </c>
      <c r="D1418" s="509">
        <v>0</v>
      </c>
      <c r="E1418" s="79"/>
    </row>
    <row r="1419" spans="1:5">
      <c r="A1419" s="21">
        <v>1</v>
      </c>
      <c r="B1419" s="758"/>
      <c r="C1419" t="s">
        <v>350</v>
      </c>
      <c r="D1419" s="509">
        <v>347782.8</v>
      </c>
      <c r="E1419" s="79"/>
    </row>
    <row r="1420" spans="1:5">
      <c r="A1420" s="21">
        <v>1</v>
      </c>
      <c r="B1420" s="758"/>
      <c r="C1420" t="s">
        <v>929</v>
      </c>
      <c r="D1420" s="509">
        <v>0</v>
      </c>
      <c r="E1420" s="79"/>
    </row>
    <row r="1421" spans="1:5">
      <c r="A1421" s="21">
        <v>1</v>
      </c>
      <c r="B1421" s="760"/>
      <c r="C1421" t="s">
        <v>345</v>
      </c>
      <c r="D1421" s="509">
        <v>0</v>
      </c>
      <c r="E1421" s="79"/>
    </row>
    <row r="1422" spans="1:5" ht="12.75" customHeight="1">
      <c r="A1422" s="21">
        <v>9</v>
      </c>
      <c r="B1422" s="761" t="s">
        <v>655</v>
      </c>
      <c r="C1422" t="s">
        <v>348</v>
      </c>
      <c r="D1422" s="509">
        <v>28099.9</v>
      </c>
      <c r="E1422" s="79"/>
    </row>
    <row r="1423" spans="1:5">
      <c r="A1423" s="21">
        <v>9</v>
      </c>
      <c r="B1423" s="758"/>
      <c r="C1423" t="s">
        <v>349</v>
      </c>
      <c r="D1423" s="509">
        <v>0</v>
      </c>
      <c r="E1423" s="79"/>
    </row>
    <row r="1424" spans="1:5">
      <c r="A1424" s="21">
        <v>9</v>
      </c>
      <c r="B1424" s="758"/>
      <c r="C1424" t="s">
        <v>350</v>
      </c>
      <c r="D1424" s="509">
        <v>188714.6</v>
      </c>
      <c r="E1424" s="79"/>
    </row>
    <row r="1425" spans="1:5">
      <c r="A1425" s="21">
        <v>9</v>
      </c>
      <c r="B1425" s="758"/>
      <c r="C1425" t="s">
        <v>929</v>
      </c>
      <c r="D1425" s="509">
        <v>0</v>
      </c>
      <c r="E1425" s="79"/>
    </row>
    <row r="1426" spans="1:5" ht="12.75" customHeight="1">
      <c r="A1426" s="21">
        <v>9</v>
      </c>
      <c r="B1426" s="758"/>
      <c r="C1426" t="s">
        <v>345</v>
      </c>
      <c r="D1426" s="509">
        <v>0</v>
      </c>
      <c r="E1426" s="79"/>
    </row>
    <row r="1427" spans="1:5" ht="12.75" customHeight="1">
      <c r="A1427" s="21">
        <v>2</v>
      </c>
      <c r="B1427" s="761" t="s">
        <v>656</v>
      </c>
      <c r="C1427" t="s">
        <v>348</v>
      </c>
      <c r="D1427" s="509">
        <v>202351</v>
      </c>
      <c r="E1427" s="79"/>
    </row>
    <row r="1428" spans="1:5">
      <c r="A1428" s="21">
        <v>2</v>
      </c>
      <c r="B1428" s="758"/>
      <c r="C1428" t="s">
        <v>349</v>
      </c>
      <c r="D1428" s="509">
        <v>0</v>
      </c>
      <c r="E1428" s="79"/>
    </row>
    <row r="1429" spans="1:5">
      <c r="A1429" s="21">
        <v>2</v>
      </c>
      <c r="B1429" s="758"/>
      <c r="C1429" t="s">
        <v>350</v>
      </c>
      <c r="D1429" s="509">
        <v>0</v>
      </c>
      <c r="E1429" s="79"/>
    </row>
    <row r="1430" spans="1:5">
      <c r="A1430" s="21">
        <v>2</v>
      </c>
      <c r="B1430" s="758"/>
      <c r="C1430" t="s">
        <v>929</v>
      </c>
      <c r="D1430" s="509">
        <v>0</v>
      </c>
      <c r="E1430" s="79"/>
    </row>
    <row r="1431" spans="1:5">
      <c r="A1431" s="21">
        <v>2</v>
      </c>
      <c r="B1431" s="762"/>
      <c r="C1431" t="s">
        <v>345</v>
      </c>
      <c r="D1431" s="509">
        <v>0</v>
      </c>
      <c r="E1431" s="79"/>
    </row>
    <row r="1432" spans="1:5">
      <c r="A1432" s="21">
        <v>2</v>
      </c>
      <c r="B1432" s="761" t="s">
        <v>657</v>
      </c>
      <c r="C1432" t="s">
        <v>348</v>
      </c>
      <c r="D1432" s="509">
        <v>0</v>
      </c>
      <c r="E1432" s="79"/>
    </row>
    <row r="1433" spans="1:5">
      <c r="A1433" s="21">
        <v>2</v>
      </c>
      <c r="B1433" s="758"/>
      <c r="C1433" t="s">
        <v>349</v>
      </c>
      <c r="D1433" s="509">
        <v>0</v>
      </c>
      <c r="E1433" s="79"/>
    </row>
    <row r="1434" spans="1:5">
      <c r="A1434" s="21">
        <v>2</v>
      </c>
      <c r="B1434" s="758"/>
      <c r="C1434" t="s">
        <v>350</v>
      </c>
      <c r="D1434" s="509">
        <v>53999.9</v>
      </c>
      <c r="E1434" s="79"/>
    </row>
    <row r="1435" spans="1:5">
      <c r="A1435" s="21">
        <v>2</v>
      </c>
      <c r="B1435" s="758"/>
      <c r="C1435" t="s">
        <v>929</v>
      </c>
      <c r="D1435" s="509">
        <v>0</v>
      </c>
      <c r="E1435" s="79"/>
    </row>
    <row r="1436" spans="1:5">
      <c r="A1436" s="21">
        <v>2</v>
      </c>
      <c r="B1436" s="758"/>
      <c r="C1436" t="s">
        <v>345</v>
      </c>
      <c r="D1436" s="509">
        <v>0</v>
      </c>
      <c r="E1436" s="79"/>
    </row>
    <row r="1437" spans="1:5">
      <c r="A1437" s="21">
        <v>4</v>
      </c>
      <c r="B1437" s="761" t="s">
        <v>658</v>
      </c>
      <c r="C1437" t="s">
        <v>348</v>
      </c>
      <c r="D1437" s="509">
        <v>1193224.2</v>
      </c>
      <c r="E1437" s="79"/>
    </row>
    <row r="1438" spans="1:5">
      <c r="A1438" s="21">
        <v>4</v>
      </c>
      <c r="B1438" s="758"/>
      <c r="C1438" t="s">
        <v>349</v>
      </c>
      <c r="D1438" s="509">
        <v>0</v>
      </c>
      <c r="E1438" s="79"/>
    </row>
    <row r="1439" spans="1:5">
      <c r="A1439" s="21">
        <v>4</v>
      </c>
      <c r="B1439" s="758"/>
      <c r="C1439" t="s">
        <v>350</v>
      </c>
      <c r="D1439" s="509">
        <v>22688.799999999999</v>
      </c>
      <c r="E1439" s="79"/>
    </row>
    <row r="1440" spans="1:5">
      <c r="A1440" s="21">
        <v>4</v>
      </c>
      <c r="B1440" s="758"/>
      <c r="C1440" t="s">
        <v>929</v>
      </c>
      <c r="D1440" s="509">
        <v>0</v>
      </c>
      <c r="E1440" s="79"/>
    </row>
    <row r="1441" spans="1:5" ht="12.75" customHeight="1">
      <c r="A1441" s="21">
        <v>4</v>
      </c>
      <c r="B1441" s="762"/>
      <c r="C1441" t="s">
        <v>345</v>
      </c>
      <c r="D1441" s="509">
        <v>0</v>
      </c>
      <c r="E1441" s="79"/>
    </row>
    <row r="1442" spans="1:5" ht="12.75" customHeight="1">
      <c r="A1442" s="21">
        <v>1</v>
      </c>
      <c r="B1442" s="761" t="s">
        <v>659</v>
      </c>
      <c r="C1442" t="s">
        <v>348</v>
      </c>
      <c r="D1442" s="509">
        <v>157848.20000000001</v>
      </c>
      <c r="E1442" s="79"/>
    </row>
    <row r="1443" spans="1:5">
      <c r="A1443" s="21">
        <v>8</v>
      </c>
      <c r="B1443" s="758"/>
      <c r="C1443" t="s">
        <v>349</v>
      </c>
      <c r="D1443" s="509">
        <v>0</v>
      </c>
      <c r="E1443" s="79"/>
    </row>
    <row r="1444" spans="1:5">
      <c r="A1444" s="21">
        <v>8</v>
      </c>
      <c r="B1444" s="758"/>
      <c r="C1444" t="s">
        <v>350</v>
      </c>
      <c r="D1444" s="509">
        <v>27109.599999999999</v>
      </c>
      <c r="E1444" s="79"/>
    </row>
    <row r="1445" spans="1:5">
      <c r="A1445" s="21">
        <v>8</v>
      </c>
      <c r="B1445" s="758"/>
      <c r="C1445" t="s">
        <v>929</v>
      </c>
      <c r="D1445" s="509">
        <v>0</v>
      </c>
      <c r="E1445" s="79"/>
    </row>
    <row r="1446" spans="1:5" ht="12.75" customHeight="1">
      <c r="A1446" s="21">
        <v>8</v>
      </c>
      <c r="B1446" s="758"/>
      <c r="C1446" t="s">
        <v>345</v>
      </c>
      <c r="D1446" s="509">
        <v>0</v>
      </c>
      <c r="E1446" s="79"/>
    </row>
    <row r="1447" spans="1:5">
      <c r="A1447" s="21">
        <v>2</v>
      </c>
      <c r="B1447" s="761" t="s">
        <v>660</v>
      </c>
      <c r="C1447" t="s">
        <v>348</v>
      </c>
      <c r="D1447" s="509">
        <v>0</v>
      </c>
      <c r="E1447" s="79"/>
    </row>
    <row r="1448" spans="1:5">
      <c r="A1448" s="21">
        <v>2</v>
      </c>
      <c r="B1448" s="758"/>
      <c r="C1448" t="s">
        <v>349</v>
      </c>
      <c r="D1448" s="509">
        <v>0</v>
      </c>
      <c r="E1448" s="79"/>
    </row>
    <row r="1449" spans="1:5">
      <c r="A1449" s="21">
        <v>2</v>
      </c>
      <c r="B1449" s="758"/>
      <c r="C1449" t="s">
        <v>350</v>
      </c>
      <c r="D1449" s="509">
        <v>63484.3</v>
      </c>
      <c r="E1449" s="79"/>
    </row>
    <row r="1450" spans="1:5">
      <c r="A1450" s="21">
        <v>2</v>
      </c>
      <c r="B1450" s="758"/>
      <c r="C1450" t="s">
        <v>929</v>
      </c>
      <c r="D1450" s="509">
        <v>0</v>
      </c>
      <c r="E1450" s="79"/>
    </row>
    <row r="1451" spans="1:5">
      <c r="A1451" s="21">
        <v>2</v>
      </c>
      <c r="B1451" s="758"/>
      <c r="C1451" t="s">
        <v>345</v>
      </c>
      <c r="D1451" s="509">
        <v>0</v>
      </c>
      <c r="E1451" s="79"/>
    </row>
    <row r="1452" spans="1:5">
      <c r="A1452" s="21">
        <v>1</v>
      </c>
      <c r="B1452" s="761" t="s">
        <v>661</v>
      </c>
      <c r="C1452" t="s">
        <v>348</v>
      </c>
      <c r="D1452" s="509">
        <v>116194.3</v>
      </c>
      <c r="E1452" s="79"/>
    </row>
    <row r="1453" spans="1:5">
      <c r="A1453" s="21">
        <v>1</v>
      </c>
      <c r="B1453" s="758"/>
      <c r="C1453" t="s">
        <v>349</v>
      </c>
      <c r="D1453" s="509">
        <v>0</v>
      </c>
      <c r="E1453" s="79"/>
    </row>
    <row r="1454" spans="1:5">
      <c r="A1454" s="21">
        <v>1</v>
      </c>
      <c r="B1454" s="758"/>
      <c r="C1454" t="s">
        <v>350</v>
      </c>
      <c r="D1454" s="509">
        <v>8001</v>
      </c>
      <c r="E1454" s="79"/>
    </row>
    <row r="1455" spans="1:5">
      <c r="A1455" s="21">
        <v>1</v>
      </c>
      <c r="B1455" s="758"/>
      <c r="C1455" t="s">
        <v>929</v>
      </c>
      <c r="D1455" s="509">
        <v>0</v>
      </c>
      <c r="E1455" s="79"/>
    </row>
    <row r="1456" spans="1:5" ht="12.75" customHeight="1">
      <c r="A1456" s="21">
        <v>1</v>
      </c>
      <c r="B1456" s="758"/>
      <c r="C1456" t="s">
        <v>345</v>
      </c>
      <c r="D1456" s="509">
        <v>0</v>
      </c>
      <c r="E1456" s="79"/>
    </row>
    <row r="1457" spans="1:5" ht="12.75" customHeight="1">
      <c r="A1457" s="21">
        <v>1</v>
      </c>
      <c r="B1457" s="761" t="s">
        <v>662</v>
      </c>
      <c r="C1457" t="s">
        <v>348</v>
      </c>
      <c r="D1457" s="509">
        <v>0</v>
      </c>
      <c r="E1457" s="79"/>
    </row>
    <row r="1458" spans="1:5">
      <c r="A1458" s="21">
        <v>1</v>
      </c>
      <c r="B1458" s="758"/>
      <c r="C1458" t="s">
        <v>349</v>
      </c>
      <c r="D1458" s="509">
        <v>0</v>
      </c>
      <c r="E1458" s="79"/>
    </row>
    <row r="1459" spans="1:5">
      <c r="A1459" s="21">
        <v>1</v>
      </c>
      <c r="B1459" s="758"/>
      <c r="C1459" t="s">
        <v>350</v>
      </c>
      <c r="D1459" s="509">
        <v>37885.1</v>
      </c>
      <c r="E1459" s="79"/>
    </row>
    <row r="1460" spans="1:5">
      <c r="A1460" s="21">
        <v>1</v>
      </c>
      <c r="B1460" s="758"/>
      <c r="C1460" t="s">
        <v>929</v>
      </c>
      <c r="D1460" s="509">
        <v>0</v>
      </c>
      <c r="E1460" s="79"/>
    </row>
    <row r="1461" spans="1:5">
      <c r="A1461" s="21">
        <v>1</v>
      </c>
      <c r="B1461" s="758"/>
      <c r="C1461" t="s">
        <v>345</v>
      </c>
      <c r="D1461" s="509">
        <v>0</v>
      </c>
      <c r="E1461" s="79"/>
    </row>
    <row r="1462" spans="1:5">
      <c r="A1462" s="21">
        <v>16</v>
      </c>
      <c r="B1462" s="761" t="s">
        <v>663</v>
      </c>
      <c r="C1462" t="s">
        <v>348</v>
      </c>
      <c r="D1462" s="509">
        <v>0</v>
      </c>
      <c r="E1462" s="79"/>
    </row>
    <row r="1463" spans="1:5">
      <c r="A1463" s="21">
        <v>16</v>
      </c>
      <c r="B1463" s="758"/>
      <c r="C1463" t="s">
        <v>349</v>
      </c>
      <c r="D1463" s="509">
        <v>0</v>
      </c>
      <c r="E1463" s="79"/>
    </row>
    <row r="1464" spans="1:5">
      <c r="A1464" s="21">
        <v>16</v>
      </c>
      <c r="B1464" s="758"/>
      <c r="C1464" t="s">
        <v>350</v>
      </c>
      <c r="D1464" s="509">
        <v>19105.099999999999</v>
      </c>
      <c r="E1464" s="79"/>
    </row>
    <row r="1465" spans="1:5">
      <c r="A1465" s="21">
        <v>16</v>
      </c>
      <c r="B1465" s="758"/>
      <c r="C1465" t="s">
        <v>929</v>
      </c>
      <c r="D1465" s="509">
        <v>0</v>
      </c>
      <c r="E1465" s="79"/>
    </row>
    <row r="1466" spans="1:5">
      <c r="A1466" s="21">
        <v>16</v>
      </c>
      <c r="B1466" s="758"/>
      <c r="C1466" t="s">
        <v>345</v>
      </c>
      <c r="D1466" s="509">
        <v>0</v>
      </c>
      <c r="E1466" s="79"/>
    </row>
    <row r="1467" spans="1:5">
      <c r="A1467" s="21">
        <v>2</v>
      </c>
      <c r="B1467" s="761" t="s">
        <v>664</v>
      </c>
      <c r="C1467" t="s">
        <v>348</v>
      </c>
      <c r="D1467" s="509">
        <v>82464.2</v>
      </c>
      <c r="E1467" s="79"/>
    </row>
    <row r="1468" spans="1:5">
      <c r="A1468" s="21">
        <v>2</v>
      </c>
      <c r="B1468" s="758"/>
      <c r="C1468" t="s">
        <v>349</v>
      </c>
      <c r="D1468" s="509">
        <v>0</v>
      </c>
      <c r="E1468" s="79"/>
    </row>
    <row r="1469" spans="1:5">
      <c r="A1469" s="21">
        <v>2</v>
      </c>
      <c r="B1469" s="758"/>
      <c r="C1469" t="s">
        <v>350</v>
      </c>
      <c r="D1469" s="509">
        <v>13199.5</v>
      </c>
      <c r="E1469" s="79"/>
    </row>
    <row r="1470" spans="1:5">
      <c r="A1470" s="21">
        <v>2</v>
      </c>
      <c r="B1470" s="758"/>
      <c r="C1470" t="s">
        <v>929</v>
      </c>
      <c r="D1470" s="509">
        <v>0</v>
      </c>
      <c r="E1470" s="79"/>
    </row>
    <row r="1471" spans="1:5">
      <c r="A1471" s="21">
        <v>2</v>
      </c>
      <c r="B1471" s="758"/>
      <c r="C1471" t="s">
        <v>345</v>
      </c>
      <c r="D1471" s="509">
        <v>0</v>
      </c>
      <c r="E1471" s="79"/>
    </row>
    <row r="1472" spans="1:5">
      <c r="A1472" s="21">
        <v>2</v>
      </c>
      <c r="B1472" s="761" t="s">
        <v>665</v>
      </c>
      <c r="C1472" t="s">
        <v>348</v>
      </c>
      <c r="D1472" s="509">
        <v>131048.7</v>
      </c>
      <c r="E1472" s="79"/>
    </row>
    <row r="1473" spans="1:5">
      <c r="A1473" s="21">
        <v>2</v>
      </c>
      <c r="B1473" s="758"/>
      <c r="C1473" t="s">
        <v>349</v>
      </c>
      <c r="D1473" s="509">
        <v>0</v>
      </c>
      <c r="E1473" s="79"/>
    </row>
    <row r="1474" spans="1:5">
      <c r="A1474" s="21">
        <v>2</v>
      </c>
      <c r="B1474" s="758"/>
      <c r="C1474" t="s">
        <v>350</v>
      </c>
      <c r="D1474" s="509">
        <v>7238.9</v>
      </c>
      <c r="E1474" s="79"/>
    </row>
    <row r="1475" spans="1:5">
      <c r="A1475" s="21">
        <v>2</v>
      </c>
      <c r="B1475" s="758"/>
      <c r="C1475" t="s">
        <v>929</v>
      </c>
      <c r="D1475" s="509">
        <v>0</v>
      </c>
      <c r="E1475" s="79"/>
    </row>
    <row r="1476" spans="1:5">
      <c r="A1476" s="21">
        <v>2</v>
      </c>
      <c r="B1476" s="758"/>
      <c r="C1476" t="s">
        <v>345</v>
      </c>
      <c r="D1476" s="509">
        <v>0</v>
      </c>
      <c r="E1476" s="79"/>
    </row>
    <row r="1477" spans="1:5">
      <c r="A1477" s="21">
        <v>2</v>
      </c>
      <c r="B1477" s="761" t="s">
        <v>666</v>
      </c>
      <c r="C1477" t="s">
        <v>348</v>
      </c>
      <c r="D1477" s="509">
        <v>0</v>
      </c>
      <c r="E1477" s="79"/>
    </row>
    <row r="1478" spans="1:5">
      <c r="A1478" s="21">
        <v>2</v>
      </c>
      <c r="B1478" s="758"/>
      <c r="C1478" t="s">
        <v>349</v>
      </c>
      <c r="D1478" s="509">
        <v>0</v>
      </c>
      <c r="E1478" s="79"/>
    </row>
    <row r="1479" spans="1:5">
      <c r="A1479" s="21">
        <v>2</v>
      </c>
      <c r="B1479" s="758"/>
      <c r="C1479" t="s">
        <v>350</v>
      </c>
      <c r="D1479" s="509">
        <v>28004.400000000001</v>
      </c>
      <c r="E1479" s="79"/>
    </row>
    <row r="1480" spans="1:5">
      <c r="A1480" s="21">
        <v>2</v>
      </c>
      <c r="B1480" s="758"/>
      <c r="C1480" t="s">
        <v>929</v>
      </c>
      <c r="D1480" s="509">
        <v>0</v>
      </c>
      <c r="E1480" s="79"/>
    </row>
    <row r="1481" spans="1:5">
      <c r="A1481" s="21">
        <v>2</v>
      </c>
      <c r="B1481" s="758"/>
      <c r="C1481" t="s">
        <v>345</v>
      </c>
      <c r="D1481" s="509">
        <v>0</v>
      </c>
      <c r="E1481" s="79"/>
    </row>
    <row r="1482" spans="1:5">
      <c r="A1482" s="21">
        <v>2</v>
      </c>
      <c r="B1482" s="761" t="s">
        <v>667</v>
      </c>
      <c r="C1482" t="s">
        <v>348</v>
      </c>
      <c r="D1482" s="509">
        <v>0</v>
      </c>
      <c r="E1482" s="79"/>
    </row>
    <row r="1483" spans="1:5">
      <c r="A1483" s="21">
        <v>2</v>
      </c>
      <c r="B1483" s="758"/>
      <c r="C1483" t="s">
        <v>349</v>
      </c>
      <c r="D1483" s="509">
        <v>0</v>
      </c>
      <c r="E1483" s="79"/>
    </row>
    <row r="1484" spans="1:5">
      <c r="A1484" s="21">
        <v>2</v>
      </c>
      <c r="B1484" s="758"/>
      <c r="C1484" t="s">
        <v>350</v>
      </c>
      <c r="D1484" s="509">
        <v>48006</v>
      </c>
      <c r="E1484" s="79"/>
    </row>
    <row r="1485" spans="1:5">
      <c r="A1485" s="21">
        <v>2</v>
      </c>
      <c r="B1485" s="758"/>
      <c r="C1485" t="s">
        <v>929</v>
      </c>
      <c r="D1485" s="509">
        <v>0</v>
      </c>
      <c r="E1485" s="79"/>
    </row>
    <row r="1486" spans="1:5" ht="12.75" customHeight="1">
      <c r="A1486" s="21">
        <v>2</v>
      </c>
      <c r="B1486" s="758"/>
      <c r="C1486" t="s">
        <v>345</v>
      </c>
      <c r="D1486" s="509">
        <v>0</v>
      </c>
      <c r="E1486" s="79"/>
    </row>
    <row r="1487" spans="1:5" ht="12.75" customHeight="1">
      <c r="A1487" s="21">
        <v>2</v>
      </c>
      <c r="B1487" s="758" t="s">
        <v>1749</v>
      </c>
      <c r="C1487" t="s">
        <v>348</v>
      </c>
      <c r="D1487" s="509">
        <v>0</v>
      </c>
      <c r="E1487" s="79"/>
    </row>
    <row r="1488" spans="1:5" ht="12.75" customHeight="1">
      <c r="A1488" s="21">
        <v>2</v>
      </c>
      <c r="B1488" s="758"/>
      <c r="C1488" t="s">
        <v>349</v>
      </c>
      <c r="D1488" s="509">
        <v>0</v>
      </c>
      <c r="E1488" s="79"/>
    </row>
    <row r="1489" spans="1:5" ht="12.75" customHeight="1">
      <c r="A1489" s="21">
        <v>2</v>
      </c>
      <c r="B1489" s="758"/>
      <c r="C1489" t="s">
        <v>350</v>
      </c>
      <c r="D1489" s="509">
        <v>5930.4</v>
      </c>
      <c r="E1489" s="79"/>
    </row>
    <row r="1490" spans="1:5" ht="12.75" customHeight="1">
      <c r="A1490" s="21">
        <v>2</v>
      </c>
      <c r="B1490" s="758"/>
      <c r="C1490" t="s">
        <v>929</v>
      </c>
      <c r="D1490" s="509">
        <v>0</v>
      </c>
      <c r="E1490" s="79"/>
    </row>
    <row r="1491" spans="1:5" ht="12.75" customHeight="1">
      <c r="A1491" s="21">
        <v>2</v>
      </c>
      <c r="B1491" s="760"/>
      <c r="C1491" t="s">
        <v>345</v>
      </c>
      <c r="D1491" s="509">
        <v>0</v>
      </c>
      <c r="E1491" s="79"/>
    </row>
    <row r="1492" spans="1:5" ht="12.75" customHeight="1">
      <c r="A1492" s="21">
        <v>10</v>
      </c>
      <c r="B1492" s="761" t="s">
        <v>668</v>
      </c>
      <c r="C1492" t="s">
        <v>348</v>
      </c>
      <c r="D1492" s="509">
        <v>141776</v>
      </c>
      <c r="E1492" s="79"/>
    </row>
    <row r="1493" spans="1:5">
      <c r="A1493" s="21">
        <v>10</v>
      </c>
      <c r="B1493" s="758"/>
      <c r="C1493" t="s">
        <v>349</v>
      </c>
      <c r="D1493" s="509">
        <v>352.2</v>
      </c>
      <c r="E1493" s="79"/>
    </row>
    <row r="1494" spans="1:5">
      <c r="A1494" s="21">
        <v>10</v>
      </c>
      <c r="B1494" s="758"/>
      <c r="C1494" t="s">
        <v>350</v>
      </c>
      <c r="D1494" s="509">
        <v>146075.70000000001</v>
      </c>
      <c r="E1494" s="79"/>
    </row>
    <row r="1495" spans="1:5">
      <c r="A1495" s="21">
        <v>10</v>
      </c>
      <c r="B1495" s="758"/>
      <c r="C1495" t="s">
        <v>929</v>
      </c>
      <c r="D1495" s="509">
        <v>0</v>
      </c>
      <c r="E1495" s="79"/>
    </row>
    <row r="1496" spans="1:5" ht="12.75" customHeight="1">
      <c r="A1496" s="21">
        <v>10</v>
      </c>
      <c r="B1496" s="758"/>
      <c r="C1496" t="s">
        <v>345</v>
      </c>
      <c r="D1496" s="509">
        <v>0</v>
      </c>
      <c r="E1496" s="79"/>
    </row>
    <row r="1497" spans="1:5" ht="12.75" customHeight="1">
      <c r="A1497" s="21">
        <v>2</v>
      </c>
      <c r="B1497" s="761" t="s">
        <v>669</v>
      </c>
      <c r="C1497" t="s">
        <v>348</v>
      </c>
      <c r="D1497" s="509">
        <v>0</v>
      </c>
      <c r="E1497" s="79"/>
    </row>
    <row r="1498" spans="1:5">
      <c r="A1498" s="21">
        <v>2</v>
      </c>
      <c r="B1498" s="758"/>
      <c r="C1498" t="s">
        <v>349</v>
      </c>
      <c r="D1498" s="509">
        <v>0</v>
      </c>
      <c r="E1498" s="79"/>
    </row>
    <row r="1499" spans="1:5">
      <c r="A1499" s="21">
        <v>2</v>
      </c>
      <c r="B1499" s="758"/>
      <c r="C1499" t="s">
        <v>350</v>
      </c>
      <c r="D1499" s="509">
        <v>192169.7</v>
      </c>
      <c r="E1499" s="79"/>
    </row>
    <row r="1500" spans="1:5">
      <c r="A1500" s="21">
        <v>2</v>
      </c>
      <c r="B1500" s="758"/>
      <c r="C1500" t="s">
        <v>929</v>
      </c>
      <c r="D1500" s="509">
        <v>0</v>
      </c>
      <c r="E1500" s="79"/>
    </row>
    <row r="1501" spans="1:5" ht="12.75" customHeight="1">
      <c r="A1501" s="21">
        <v>2</v>
      </c>
      <c r="B1501" s="758"/>
      <c r="C1501" t="s">
        <v>345</v>
      </c>
      <c r="D1501" s="509">
        <v>0</v>
      </c>
      <c r="E1501" s="79"/>
    </row>
    <row r="1502" spans="1:5" ht="12.75" customHeight="1">
      <c r="A1502" s="21">
        <v>2</v>
      </c>
      <c r="B1502" s="758" t="s">
        <v>997</v>
      </c>
      <c r="C1502" t="s">
        <v>348</v>
      </c>
      <c r="D1502" s="509">
        <v>0</v>
      </c>
      <c r="E1502" s="79"/>
    </row>
    <row r="1503" spans="1:5">
      <c r="A1503" s="21">
        <v>2</v>
      </c>
      <c r="B1503" s="758"/>
      <c r="C1503" t="s">
        <v>349</v>
      </c>
      <c r="D1503" s="509">
        <v>0</v>
      </c>
      <c r="E1503" s="79"/>
    </row>
    <row r="1504" spans="1:5">
      <c r="A1504" s="21">
        <v>2</v>
      </c>
      <c r="B1504" s="758"/>
      <c r="C1504" t="s">
        <v>350</v>
      </c>
      <c r="D1504" s="509">
        <v>30143.599999999999</v>
      </c>
      <c r="E1504" s="79"/>
    </row>
    <row r="1505" spans="1:5">
      <c r="A1505" s="21">
        <v>2</v>
      </c>
      <c r="B1505" s="758"/>
      <c r="C1505" t="s">
        <v>929</v>
      </c>
      <c r="D1505" s="509">
        <v>0</v>
      </c>
      <c r="E1505" s="79"/>
    </row>
    <row r="1506" spans="1:5" ht="12.75" customHeight="1">
      <c r="A1506" s="21">
        <v>2</v>
      </c>
      <c r="B1506" s="762"/>
      <c r="C1506" t="s">
        <v>345</v>
      </c>
      <c r="D1506" s="509">
        <v>0</v>
      </c>
      <c r="E1506" s="79"/>
    </row>
    <row r="1507" spans="1:5" ht="12.75" customHeight="1">
      <c r="A1507" s="21">
        <v>2</v>
      </c>
      <c r="B1507" s="761" t="s">
        <v>670</v>
      </c>
      <c r="C1507" t="s">
        <v>348</v>
      </c>
      <c r="D1507" s="509">
        <v>0</v>
      </c>
      <c r="E1507" s="79"/>
    </row>
    <row r="1508" spans="1:5">
      <c r="A1508" s="21">
        <v>2</v>
      </c>
      <c r="B1508" s="758"/>
      <c r="C1508" t="s">
        <v>349</v>
      </c>
      <c r="D1508" s="509">
        <v>0</v>
      </c>
      <c r="E1508" s="79"/>
    </row>
    <row r="1509" spans="1:5">
      <c r="A1509" s="21">
        <v>2</v>
      </c>
      <c r="B1509" s="758"/>
      <c r="C1509" t="s">
        <v>350</v>
      </c>
      <c r="D1509" s="509">
        <v>27838.6</v>
      </c>
      <c r="E1509" s="79"/>
    </row>
    <row r="1510" spans="1:5">
      <c r="A1510" s="21">
        <v>2</v>
      </c>
      <c r="B1510" s="758"/>
      <c r="C1510" t="s">
        <v>929</v>
      </c>
      <c r="D1510" s="509">
        <v>0</v>
      </c>
      <c r="E1510" s="79"/>
    </row>
    <row r="1511" spans="1:5" ht="12.75" customHeight="1">
      <c r="A1511" s="21">
        <v>2</v>
      </c>
      <c r="B1511" s="758"/>
      <c r="C1511" t="s">
        <v>345</v>
      </c>
      <c r="D1511" s="509">
        <v>0</v>
      </c>
      <c r="E1511" s="79"/>
    </row>
    <row r="1512" spans="1:5" ht="12.75" customHeight="1">
      <c r="A1512" s="21">
        <v>2</v>
      </c>
      <c r="B1512" s="761" t="s">
        <v>671</v>
      </c>
      <c r="C1512" t="s">
        <v>348</v>
      </c>
      <c r="D1512" s="509">
        <v>0</v>
      </c>
      <c r="E1512" s="79"/>
    </row>
    <row r="1513" spans="1:5">
      <c r="A1513" s="21">
        <v>2</v>
      </c>
      <c r="B1513" s="758"/>
      <c r="C1513" t="s">
        <v>349</v>
      </c>
      <c r="D1513" s="509">
        <v>0</v>
      </c>
      <c r="E1513" s="79"/>
    </row>
    <row r="1514" spans="1:5">
      <c r="A1514" s="21">
        <v>2</v>
      </c>
      <c r="B1514" s="758"/>
      <c r="C1514" t="s">
        <v>350</v>
      </c>
      <c r="D1514" s="509">
        <v>195618.5</v>
      </c>
      <c r="E1514" s="79"/>
    </row>
    <row r="1515" spans="1:5">
      <c r="A1515" s="21">
        <v>2</v>
      </c>
      <c r="B1515" s="758"/>
      <c r="C1515" t="s">
        <v>929</v>
      </c>
      <c r="D1515" s="509">
        <v>0</v>
      </c>
      <c r="E1515" s="79"/>
    </row>
    <row r="1516" spans="1:5" ht="12.75" customHeight="1">
      <c r="A1516" s="21">
        <v>2</v>
      </c>
      <c r="B1516" s="758"/>
      <c r="C1516" t="s">
        <v>345</v>
      </c>
      <c r="D1516" s="509">
        <v>0</v>
      </c>
      <c r="E1516" s="79"/>
    </row>
    <row r="1517" spans="1:5" ht="12.75" customHeight="1">
      <c r="A1517" s="21">
        <v>2</v>
      </c>
      <c r="B1517" s="758" t="s">
        <v>1750</v>
      </c>
      <c r="C1517" t="s">
        <v>348</v>
      </c>
      <c r="D1517" s="509">
        <v>0</v>
      </c>
      <c r="E1517" s="79"/>
    </row>
    <row r="1518" spans="1:5" ht="12.75" customHeight="1">
      <c r="A1518" s="21">
        <v>2</v>
      </c>
      <c r="B1518" s="758"/>
      <c r="C1518" t="s">
        <v>349</v>
      </c>
      <c r="D1518" s="509">
        <v>0</v>
      </c>
      <c r="E1518" s="79"/>
    </row>
    <row r="1519" spans="1:5" ht="12.75" customHeight="1">
      <c r="A1519" s="21">
        <v>2</v>
      </c>
      <c r="B1519" s="758"/>
      <c r="C1519" t="s">
        <v>350</v>
      </c>
      <c r="D1519" s="509">
        <v>31399.4</v>
      </c>
      <c r="E1519" s="79"/>
    </row>
    <row r="1520" spans="1:5" ht="12.75" customHeight="1">
      <c r="A1520" s="21">
        <v>2</v>
      </c>
      <c r="B1520" s="758"/>
      <c r="C1520" t="s">
        <v>929</v>
      </c>
      <c r="D1520" s="509">
        <v>0</v>
      </c>
      <c r="E1520" s="79"/>
    </row>
    <row r="1521" spans="1:5" ht="12.75" customHeight="1">
      <c r="A1521" s="21">
        <v>2</v>
      </c>
      <c r="B1521" s="758"/>
      <c r="C1521" t="s">
        <v>345</v>
      </c>
      <c r="D1521" s="509">
        <v>0</v>
      </c>
      <c r="E1521" s="79"/>
    </row>
    <row r="1522" spans="1:5" ht="12.75" customHeight="1">
      <c r="A1522" s="21">
        <v>2</v>
      </c>
      <c r="B1522" s="758" t="s">
        <v>1151</v>
      </c>
      <c r="C1522" t="s">
        <v>348</v>
      </c>
      <c r="D1522" s="509">
        <v>0</v>
      </c>
      <c r="E1522" s="79"/>
    </row>
    <row r="1523" spans="1:5" ht="12.75" customHeight="1">
      <c r="A1523" s="21">
        <v>2</v>
      </c>
      <c r="B1523" s="758"/>
      <c r="C1523" t="s">
        <v>349</v>
      </c>
      <c r="D1523" s="509">
        <v>0</v>
      </c>
      <c r="E1523" s="79"/>
    </row>
    <row r="1524" spans="1:5" ht="12.75" customHeight="1">
      <c r="A1524" s="21">
        <v>2</v>
      </c>
      <c r="B1524" s="758"/>
      <c r="C1524" t="s">
        <v>350</v>
      </c>
      <c r="D1524" s="509">
        <v>26358.3</v>
      </c>
      <c r="E1524" s="79"/>
    </row>
    <row r="1525" spans="1:5" ht="12.75" customHeight="1">
      <c r="A1525" s="21">
        <v>2</v>
      </c>
      <c r="B1525" s="758"/>
      <c r="C1525" t="s">
        <v>929</v>
      </c>
      <c r="D1525" s="509">
        <v>0</v>
      </c>
      <c r="E1525" s="79"/>
    </row>
    <row r="1526" spans="1:5" ht="12.75" customHeight="1">
      <c r="A1526" s="21">
        <v>2</v>
      </c>
      <c r="B1526" s="758"/>
      <c r="C1526" t="s">
        <v>345</v>
      </c>
      <c r="D1526" s="509">
        <v>0</v>
      </c>
      <c r="E1526" s="79"/>
    </row>
    <row r="1527" spans="1:5" ht="12.75" customHeight="1">
      <c r="A1527" s="21">
        <v>1</v>
      </c>
      <c r="B1527" s="758" t="s">
        <v>1152</v>
      </c>
      <c r="C1527" t="s">
        <v>348</v>
      </c>
      <c r="D1527" s="509">
        <v>443062.4</v>
      </c>
      <c r="E1527" s="79"/>
    </row>
    <row r="1528" spans="1:5" ht="12.75" customHeight="1">
      <c r="A1528" s="21">
        <v>1</v>
      </c>
      <c r="B1528" s="758"/>
      <c r="C1528" t="s">
        <v>349</v>
      </c>
      <c r="D1528" s="509">
        <v>0</v>
      </c>
      <c r="E1528" s="79"/>
    </row>
    <row r="1529" spans="1:5" ht="12.75" customHeight="1">
      <c r="A1529" s="21">
        <v>1</v>
      </c>
      <c r="B1529" s="758"/>
      <c r="C1529" t="s">
        <v>350</v>
      </c>
      <c r="D1529" s="509">
        <v>51847</v>
      </c>
      <c r="E1529" s="79"/>
    </row>
    <row r="1530" spans="1:5" ht="12.75" customHeight="1">
      <c r="A1530" s="21">
        <v>1</v>
      </c>
      <c r="B1530" s="758"/>
      <c r="C1530" t="s">
        <v>929</v>
      </c>
      <c r="D1530" s="509">
        <v>0</v>
      </c>
      <c r="E1530" s="79"/>
    </row>
    <row r="1531" spans="1:5" ht="12.75" customHeight="1">
      <c r="A1531" s="21">
        <v>1</v>
      </c>
      <c r="B1531" s="758"/>
      <c r="C1531" t="s">
        <v>345</v>
      </c>
      <c r="D1531" s="509">
        <v>0</v>
      </c>
      <c r="E1531" s="79"/>
    </row>
    <row r="1532" spans="1:5">
      <c r="A1532" s="21">
        <v>5</v>
      </c>
      <c r="B1532" s="758" t="s">
        <v>1153</v>
      </c>
      <c r="C1532" t="s">
        <v>348</v>
      </c>
      <c r="D1532" s="509">
        <v>377863.5</v>
      </c>
      <c r="E1532" s="79"/>
    </row>
    <row r="1533" spans="1:5">
      <c r="A1533" s="21">
        <v>5</v>
      </c>
      <c r="B1533" s="758"/>
      <c r="C1533" t="s">
        <v>349</v>
      </c>
      <c r="D1533" s="509">
        <v>0</v>
      </c>
      <c r="E1533" s="79"/>
    </row>
    <row r="1534" spans="1:5">
      <c r="A1534" s="21">
        <v>5</v>
      </c>
      <c r="B1534" s="758"/>
      <c r="C1534" t="s">
        <v>350</v>
      </c>
      <c r="D1534" s="509">
        <v>8534.7999999999993</v>
      </c>
      <c r="E1534" s="79"/>
    </row>
    <row r="1535" spans="1:5">
      <c r="A1535" s="21">
        <v>5</v>
      </c>
      <c r="B1535" s="758"/>
      <c r="C1535" t="s">
        <v>929</v>
      </c>
      <c r="D1535" s="509">
        <v>0</v>
      </c>
      <c r="E1535" s="79"/>
    </row>
    <row r="1536" spans="1:5">
      <c r="A1536" s="21">
        <v>5</v>
      </c>
      <c r="B1536" s="758"/>
      <c r="C1536" t="s">
        <v>345</v>
      </c>
      <c r="D1536" s="509">
        <v>0</v>
      </c>
      <c r="E1536" s="79"/>
    </row>
    <row r="1537" spans="1:5">
      <c r="A1537" s="21">
        <v>2</v>
      </c>
      <c r="B1537" s="758" t="s">
        <v>1154</v>
      </c>
      <c r="C1537" t="s">
        <v>348</v>
      </c>
      <c r="D1537" s="509">
        <v>0</v>
      </c>
      <c r="E1537" s="79"/>
    </row>
    <row r="1538" spans="1:5">
      <c r="A1538" s="21">
        <v>2</v>
      </c>
      <c r="B1538" s="758"/>
      <c r="C1538" t="s">
        <v>349</v>
      </c>
      <c r="D1538" s="509">
        <v>0</v>
      </c>
      <c r="E1538" s="79"/>
    </row>
    <row r="1539" spans="1:5">
      <c r="A1539" s="21">
        <v>2</v>
      </c>
      <c r="B1539" s="758"/>
      <c r="C1539" t="s">
        <v>350</v>
      </c>
      <c r="D1539" s="509">
        <v>18068</v>
      </c>
      <c r="E1539" s="79"/>
    </row>
    <row r="1540" spans="1:5">
      <c r="A1540" s="21">
        <v>2</v>
      </c>
      <c r="B1540" s="758"/>
      <c r="C1540" t="s">
        <v>929</v>
      </c>
      <c r="D1540" s="509">
        <v>0</v>
      </c>
      <c r="E1540" s="79"/>
    </row>
    <row r="1541" spans="1:5">
      <c r="A1541" s="21">
        <v>2</v>
      </c>
      <c r="B1541" s="762"/>
      <c r="C1541" t="s">
        <v>345</v>
      </c>
      <c r="D1541" s="509">
        <v>0</v>
      </c>
      <c r="E1541" s="79"/>
    </row>
    <row r="1542" spans="1:5">
      <c r="A1542" s="21">
        <v>2</v>
      </c>
      <c r="B1542" s="767" t="s">
        <v>1751</v>
      </c>
      <c r="C1542" t="s">
        <v>348</v>
      </c>
      <c r="D1542" s="509">
        <v>0</v>
      </c>
      <c r="E1542" s="79"/>
    </row>
    <row r="1543" spans="1:5">
      <c r="A1543" s="21">
        <v>2</v>
      </c>
      <c r="B1543" s="758"/>
      <c r="C1543" t="s">
        <v>349</v>
      </c>
      <c r="D1543" s="509">
        <v>0</v>
      </c>
      <c r="E1543" s="79"/>
    </row>
    <row r="1544" spans="1:5">
      <c r="A1544" s="21">
        <v>2</v>
      </c>
      <c r="B1544" s="758"/>
      <c r="C1544" t="s">
        <v>350</v>
      </c>
      <c r="D1544" s="509">
        <v>19392.599999999999</v>
      </c>
      <c r="E1544" s="79"/>
    </row>
    <row r="1545" spans="1:5">
      <c r="A1545" s="21">
        <v>2</v>
      </c>
      <c r="B1545" s="758"/>
      <c r="C1545" t="s">
        <v>929</v>
      </c>
      <c r="D1545" s="509">
        <v>0</v>
      </c>
      <c r="E1545" s="79"/>
    </row>
    <row r="1546" spans="1:5">
      <c r="A1546" s="21">
        <v>2</v>
      </c>
      <c r="B1546" s="758"/>
      <c r="C1546" t="s">
        <v>345</v>
      </c>
      <c r="D1546" s="509">
        <v>0</v>
      </c>
      <c r="E1546" s="79"/>
    </row>
    <row r="1547" spans="1:5">
      <c r="A1547" s="21">
        <v>1</v>
      </c>
      <c r="B1547" s="758" t="s">
        <v>1752</v>
      </c>
      <c r="C1547" t="s">
        <v>348</v>
      </c>
      <c r="D1547" s="509">
        <v>448482</v>
      </c>
      <c r="E1547" s="79"/>
    </row>
    <row r="1548" spans="1:5">
      <c r="A1548" s="21">
        <v>1</v>
      </c>
      <c r="B1548" s="758"/>
      <c r="C1548" t="s">
        <v>349</v>
      </c>
      <c r="D1548" s="509">
        <v>0</v>
      </c>
      <c r="E1548" s="79"/>
    </row>
    <row r="1549" spans="1:5">
      <c r="A1549" s="21">
        <v>1</v>
      </c>
      <c r="B1549" s="758"/>
      <c r="C1549" t="s">
        <v>350</v>
      </c>
      <c r="D1549" s="509">
        <v>3691.9</v>
      </c>
      <c r="E1549" s="79"/>
    </row>
    <row r="1550" spans="1:5">
      <c r="A1550" s="21">
        <v>1</v>
      </c>
      <c r="B1550" s="758"/>
      <c r="C1550" t="s">
        <v>929</v>
      </c>
      <c r="D1550" s="509">
        <v>0</v>
      </c>
      <c r="E1550" s="79"/>
    </row>
    <row r="1551" spans="1:5">
      <c r="A1551" s="21">
        <v>1</v>
      </c>
      <c r="B1551" s="758"/>
      <c r="C1551" t="s">
        <v>345</v>
      </c>
      <c r="D1551" s="509">
        <v>0</v>
      </c>
      <c r="E1551" s="79"/>
    </row>
    <row r="1552" spans="1:5" s="82" customFormat="1">
      <c r="A1552" s="81">
        <v>2</v>
      </c>
      <c r="B1552" s="761" t="s">
        <v>672</v>
      </c>
      <c r="C1552" s="82" t="s">
        <v>348</v>
      </c>
      <c r="D1552" s="509">
        <v>2243.1999999999998</v>
      </c>
      <c r="E1552" s="511"/>
    </row>
    <row r="1553" spans="1:5">
      <c r="A1553" s="21">
        <v>2</v>
      </c>
      <c r="B1553" s="758"/>
      <c r="C1553" t="s">
        <v>349</v>
      </c>
      <c r="D1553" s="509">
        <v>0</v>
      </c>
      <c r="E1553" s="511"/>
    </row>
    <row r="1554" spans="1:5">
      <c r="A1554" s="21">
        <v>2</v>
      </c>
      <c r="B1554" s="758"/>
      <c r="C1554" t="s">
        <v>350</v>
      </c>
      <c r="D1554" s="509">
        <v>37773.1</v>
      </c>
      <c r="E1554" s="511"/>
    </row>
    <row r="1555" spans="1:5">
      <c r="A1555" s="21">
        <v>2</v>
      </c>
      <c r="B1555" s="758"/>
      <c r="C1555" t="s">
        <v>929</v>
      </c>
      <c r="D1555" s="509">
        <v>2615</v>
      </c>
      <c r="E1555" s="511"/>
    </row>
    <row r="1556" spans="1:5" ht="12.75" customHeight="1">
      <c r="A1556" s="21">
        <v>2</v>
      </c>
      <c r="B1556" s="758"/>
      <c r="C1556" t="s">
        <v>345</v>
      </c>
      <c r="D1556" s="509">
        <v>0</v>
      </c>
      <c r="E1556" s="511"/>
    </row>
    <row r="1557" spans="1:5" ht="12.75" customHeight="1">
      <c r="A1557" s="21">
        <v>2</v>
      </c>
      <c r="B1557" s="761" t="s">
        <v>673</v>
      </c>
      <c r="C1557" t="s">
        <v>348</v>
      </c>
      <c r="D1557" s="509">
        <v>0</v>
      </c>
      <c r="E1557" s="511"/>
    </row>
    <row r="1558" spans="1:5">
      <c r="A1558" s="21">
        <v>2</v>
      </c>
      <c r="B1558" s="758"/>
      <c r="C1558" t="s">
        <v>349</v>
      </c>
      <c r="D1558" s="509">
        <v>0</v>
      </c>
      <c r="E1558" s="511"/>
    </row>
    <row r="1559" spans="1:5">
      <c r="A1559" s="21">
        <v>2</v>
      </c>
      <c r="B1559" s="758"/>
      <c r="C1559" t="s">
        <v>350</v>
      </c>
      <c r="D1559" s="509">
        <v>19885.099999999999</v>
      </c>
      <c r="E1559" s="511"/>
    </row>
    <row r="1560" spans="1:5">
      <c r="A1560" s="21">
        <v>2</v>
      </c>
      <c r="B1560" s="758"/>
      <c r="C1560" t="s">
        <v>929</v>
      </c>
      <c r="D1560" s="509">
        <v>0</v>
      </c>
      <c r="E1560" s="511"/>
    </row>
    <row r="1561" spans="1:5" ht="12.75" customHeight="1">
      <c r="A1561" s="21">
        <v>2</v>
      </c>
      <c r="B1561" s="758"/>
      <c r="C1561" t="s">
        <v>345</v>
      </c>
      <c r="D1561" s="509">
        <v>0</v>
      </c>
      <c r="E1561" s="511"/>
    </row>
    <row r="1562" spans="1:5" ht="12.75" customHeight="1">
      <c r="A1562" s="21">
        <v>1</v>
      </c>
      <c r="B1562" s="761" t="s">
        <v>674</v>
      </c>
      <c r="C1562" t="s">
        <v>348</v>
      </c>
      <c r="D1562" s="509">
        <v>0</v>
      </c>
      <c r="E1562" s="511"/>
    </row>
    <row r="1563" spans="1:5">
      <c r="A1563" s="21">
        <v>1</v>
      </c>
      <c r="B1563" s="758"/>
      <c r="C1563" t="s">
        <v>349</v>
      </c>
      <c r="D1563" s="509">
        <v>0</v>
      </c>
      <c r="E1563" s="511"/>
    </row>
    <row r="1564" spans="1:5">
      <c r="A1564" s="21">
        <v>1</v>
      </c>
      <c r="B1564" s="758"/>
      <c r="C1564" t="s">
        <v>350</v>
      </c>
      <c r="D1564" s="509">
        <v>32073.200000000001</v>
      </c>
      <c r="E1564" s="511"/>
    </row>
    <row r="1565" spans="1:5">
      <c r="A1565" s="21">
        <v>1</v>
      </c>
      <c r="B1565" s="758"/>
      <c r="C1565" t="s">
        <v>929</v>
      </c>
      <c r="D1565" s="509">
        <v>0</v>
      </c>
      <c r="E1565" s="511"/>
    </row>
    <row r="1566" spans="1:5" ht="12.75" customHeight="1">
      <c r="A1566" s="21">
        <v>1</v>
      </c>
      <c r="B1566" s="758"/>
      <c r="C1566" t="s">
        <v>345</v>
      </c>
      <c r="D1566" s="509">
        <v>0</v>
      </c>
      <c r="E1566" s="511"/>
    </row>
    <row r="1567" spans="1:5" ht="12.75" customHeight="1">
      <c r="A1567" s="21">
        <v>1</v>
      </c>
      <c r="B1567" s="761" t="s">
        <v>675</v>
      </c>
      <c r="C1567" t="s">
        <v>348</v>
      </c>
      <c r="D1567" s="509">
        <v>0</v>
      </c>
      <c r="E1567" s="511"/>
    </row>
    <row r="1568" spans="1:5">
      <c r="A1568" s="21">
        <v>1</v>
      </c>
      <c r="B1568" s="758"/>
      <c r="C1568" t="s">
        <v>349</v>
      </c>
      <c r="D1568" s="509">
        <v>0</v>
      </c>
      <c r="E1568" s="511"/>
    </row>
    <row r="1569" spans="1:5">
      <c r="A1569" s="21">
        <v>1</v>
      </c>
      <c r="B1569" s="758"/>
      <c r="C1569" t="s">
        <v>350</v>
      </c>
      <c r="D1569" s="509">
        <v>41807.9</v>
      </c>
      <c r="E1569" s="511"/>
    </row>
    <row r="1570" spans="1:5">
      <c r="A1570" s="21">
        <v>1</v>
      </c>
      <c r="B1570" s="758"/>
      <c r="C1570" t="s">
        <v>929</v>
      </c>
      <c r="D1570" s="509">
        <v>0</v>
      </c>
      <c r="E1570" s="511"/>
    </row>
    <row r="1571" spans="1:5" ht="12.75" customHeight="1">
      <c r="A1571" s="21">
        <v>1</v>
      </c>
      <c r="B1571" s="758"/>
      <c r="C1571" t="s">
        <v>345</v>
      </c>
      <c r="D1571" s="509">
        <v>0</v>
      </c>
      <c r="E1571" s="511"/>
    </row>
    <row r="1572" spans="1:5" ht="12.75" customHeight="1">
      <c r="A1572" s="21">
        <v>2</v>
      </c>
      <c r="B1572" s="761" t="s">
        <v>676</v>
      </c>
      <c r="C1572" t="s">
        <v>348</v>
      </c>
      <c r="D1572" s="509">
        <v>731331.2</v>
      </c>
      <c r="E1572" s="511"/>
    </row>
    <row r="1573" spans="1:5">
      <c r="A1573" s="21">
        <v>2</v>
      </c>
      <c r="B1573" s="758"/>
      <c r="C1573" t="s">
        <v>349</v>
      </c>
      <c r="D1573" s="509">
        <v>0</v>
      </c>
      <c r="E1573" s="511"/>
    </row>
    <row r="1574" spans="1:5">
      <c r="A1574" s="21">
        <v>2</v>
      </c>
      <c r="B1574" s="758"/>
      <c r="C1574" t="s">
        <v>350</v>
      </c>
      <c r="D1574" s="509">
        <v>44850.1</v>
      </c>
      <c r="E1574" s="511"/>
    </row>
    <row r="1575" spans="1:5">
      <c r="A1575" s="21">
        <v>2</v>
      </c>
      <c r="B1575" s="758"/>
      <c r="C1575" t="s">
        <v>929</v>
      </c>
      <c r="D1575" s="509">
        <v>0</v>
      </c>
      <c r="E1575" s="511"/>
    </row>
    <row r="1576" spans="1:5" ht="12.75" customHeight="1">
      <c r="A1576" s="21">
        <v>2</v>
      </c>
      <c r="B1576" s="758"/>
      <c r="C1576" t="s">
        <v>345</v>
      </c>
      <c r="D1576" s="509">
        <v>0</v>
      </c>
      <c r="E1576" s="511"/>
    </row>
    <row r="1577" spans="1:5" ht="12.75" customHeight="1">
      <c r="A1577" s="21">
        <v>2</v>
      </c>
      <c r="B1577" s="761" t="s">
        <v>677</v>
      </c>
      <c r="C1577" t="s">
        <v>348</v>
      </c>
      <c r="D1577" s="509">
        <v>80722.600000000006</v>
      </c>
      <c r="E1577" s="511"/>
    </row>
    <row r="1578" spans="1:5">
      <c r="A1578" s="21">
        <v>2</v>
      </c>
      <c r="B1578" s="758"/>
      <c r="C1578" t="s">
        <v>349</v>
      </c>
      <c r="D1578" s="509">
        <v>0</v>
      </c>
      <c r="E1578" s="511"/>
    </row>
    <row r="1579" spans="1:5">
      <c r="A1579" s="21">
        <v>2</v>
      </c>
      <c r="B1579" s="758"/>
      <c r="C1579" t="s">
        <v>350</v>
      </c>
      <c r="D1579" s="509">
        <v>65301.1</v>
      </c>
      <c r="E1579" s="511"/>
    </row>
    <row r="1580" spans="1:5">
      <c r="A1580" s="21">
        <v>2</v>
      </c>
      <c r="B1580" s="758"/>
      <c r="C1580" t="s">
        <v>929</v>
      </c>
      <c r="D1580" s="509">
        <v>0</v>
      </c>
      <c r="E1580" s="511"/>
    </row>
    <row r="1581" spans="1:5" ht="12.75" customHeight="1">
      <c r="A1581" s="21">
        <v>2</v>
      </c>
      <c r="B1581" s="758"/>
      <c r="C1581" t="s">
        <v>345</v>
      </c>
      <c r="D1581" s="509">
        <v>0</v>
      </c>
      <c r="E1581" s="511"/>
    </row>
    <row r="1582" spans="1:5" ht="12.75" customHeight="1">
      <c r="A1582" s="21">
        <v>1</v>
      </c>
      <c r="B1582" s="761" t="s">
        <v>678</v>
      </c>
      <c r="C1582" t="s">
        <v>348</v>
      </c>
      <c r="D1582" s="509">
        <v>0</v>
      </c>
      <c r="E1582" s="511"/>
    </row>
    <row r="1583" spans="1:5">
      <c r="A1583" s="21">
        <v>1</v>
      </c>
      <c r="B1583" s="758"/>
      <c r="C1583" t="s">
        <v>349</v>
      </c>
      <c r="D1583" s="509">
        <v>0</v>
      </c>
      <c r="E1583" s="511"/>
    </row>
    <row r="1584" spans="1:5">
      <c r="A1584" s="21">
        <v>1</v>
      </c>
      <c r="B1584" s="758"/>
      <c r="C1584" t="s">
        <v>350</v>
      </c>
      <c r="D1584" s="509">
        <v>13573.3</v>
      </c>
      <c r="E1584" s="511"/>
    </row>
    <row r="1585" spans="1:5">
      <c r="A1585" s="21">
        <v>1</v>
      </c>
      <c r="B1585" s="758"/>
      <c r="C1585" t="s">
        <v>929</v>
      </c>
      <c r="D1585" s="509">
        <v>0</v>
      </c>
      <c r="E1585" s="511"/>
    </row>
    <row r="1586" spans="1:5" ht="12.75" customHeight="1">
      <c r="A1586" s="21">
        <v>1</v>
      </c>
      <c r="B1586" s="758"/>
      <c r="C1586" t="s">
        <v>345</v>
      </c>
      <c r="D1586" s="509">
        <v>0</v>
      </c>
      <c r="E1586" s="511"/>
    </row>
    <row r="1587" spans="1:5" ht="12.75" customHeight="1">
      <c r="A1587" s="21">
        <v>4</v>
      </c>
      <c r="B1587" s="761" t="s">
        <v>679</v>
      </c>
      <c r="C1587" t="s">
        <v>348</v>
      </c>
      <c r="D1587" s="509">
        <v>0</v>
      </c>
      <c r="E1587" s="511"/>
    </row>
    <row r="1588" spans="1:5">
      <c r="A1588" s="21">
        <v>4</v>
      </c>
      <c r="B1588" s="758"/>
      <c r="C1588" t="s">
        <v>349</v>
      </c>
      <c r="D1588" s="509">
        <v>0</v>
      </c>
      <c r="E1588" s="511"/>
    </row>
    <row r="1589" spans="1:5">
      <c r="A1589" s="21">
        <v>4</v>
      </c>
      <c r="B1589" s="758"/>
      <c r="C1589" t="s">
        <v>350</v>
      </c>
      <c r="D1589" s="509">
        <v>35363.199999999997</v>
      </c>
      <c r="E1589" s="511"/>
    </row>
    <row r="1590" spans="1:5">
      <c r="A1590" s="21">
        <v>4</v>
      </c>
      <c r="B1590" s="758"/>
      <c r="C1590" t="s">
        <v>929</v>
      </c>
      <c r="D1590" s="509">
        <v>0</v>
      </c>
      <c r="E1590" s="511"/>
    </row>
    <row r="1591" spans="1:5" ht="12.75" customHeight="1">
      <c r="A1591" s="21">
        <v>4</v>
      </c>
      <c r="B1591" s="758"/>
      <c r="C1591" t="s">
        <v>345</v>
      </c>
      <c r="D1591" s="509">
        <v>0</v>
      </c>
      <c r="E1591" s="511"/>
    </row>
    <row r="1592" spans="1:5" ht="12.75" customHeight="1">
      <c r="A1592" s="21">
        <v>1</v>
      </c>
      <c r="B1592" s="761" t="s">
        <v>680</v>
      </c>
      <c r="C1592" t="s">
        <v>348</v>
      </c>
      <c r="D1592" s="509">
        <v>0</v>
      </c>
      <c r="E1592" s="511"/>
    </row>
    <row r="1593" spans="1:5">
      <c r="A1593" s="21">
        <v>1</v>
      </c>
      <c r="B1593" s="758"/>
      <c r="C1593" t="s">
        <v>349</v>
      </c>
      <c r="D1593" s="509">
        <v>0</v>
      </c>
      <c r="E1593" s="511"/>
    </row>
    <row r="1594" spans="1:5">
      <c r="A1594" s="21">
        <v>1</v>
      </c>
      <c r="B1594" s="758"/>
      <c r="C1594" t="s">
        <v>350</v>
      </c>
      <c r="D1594" s="509">
        <v>41879</v>
      </c>
      <c r="E1594" s="511"/>
    </row>
    <row r="1595" spans="1:5">
      <c r="A1595" s="21">
        <v>1</v>
      </c>
      <c r="B1595" s="758"/>
      <c r="C1595" t="s">
        <v>929</v>
      </c>
      <c r="D1595" s="509">
        <v>0</v>
      </c>
      <c r="E1595" s="511"/>
    </row>
    <row r="1596" spans="1:5" ht="12.75" customHeight="1">
      <c r="A1596" s="21">
        <v>1</v>
      </c>
      <c r="B1596" s="758"/>
      <c r="C1596" t="s">
        <v>345</v>
      </c>
      <c r="D1596" s="509">
        <v>0</v>
      </c>
      <c r="E1596" s="511"/>
    </row>
    <row r="1597" spans="1:5" ht="12.75" customHeight="1">
      <c r="A1597" s="21">
        <v>1</v>
      </c>
      <c r="B1597" s="761" t="s">
        <v>681</v>
      </c>
      <c r="C1597" t="s">
        <v>348</v>
      </c>
      <c r="D1597" s="509">
        <v>1001310.6</v>
      </c>
      <c r="E1597" s="511"/>
    </row>
    <row r="1598" spans="1:5">
      <c r="A1598" s="21">
        <v>1</v>
      </c>
      <c r="B1598" s="758"/>
      <c r="C1598" t="s">
        <v>349</v>
      </c>
      <c r="D1598" s="509">
        <v>0</v>
      </c>
      <c r="E1598" s="511"/>
    </row>
    <row r="1599" spans="1:5">
      <c r="A1599" s="21">
        <v>1</v>
      </c>
      <c r="B1599" s="758"/>
      <c r="C1599" t="s">
        <v>350</v>
      </c>
      <c r="D1599" s="509">
        <v>0</v>
      </c>
      <c r="E1599" s="511"/>
    </row>
    <row r="1600" spans="1:5">
      <c r="A1600" s="21">
        <v>1</v>
      </c>
      <c r="B1600" s="758"/>
      <c r="C1600" t="s">
        <v>929</v>
      </c>
      <c r="D1600" s="509">
        <v>0</v>
      </c>
      <c r="E1600" s="511"/>
    </row>
    <row r="1601" spans="1:5" ht="12.75" customHeight="1">
      <c r="A1601" s="21">
        <v>1</v>
      </c>
      <c r="B1601" s="758"/>
      <c r="C1601" t="s">
        <v>345</v>
      </c>
      <c r="D1601" s="509">
        <v>0</v>
      </c>
      <c r="E1601" s="511"/>
    </row>
    <row r="1602" spans="1:5" ht="12.75" customHeight="1">
      <c r="A1602" s="21">
        <v>2</v>
      </c>
      <c r="B1602" s="761" t="s">
        <v>682</v>
      </c>
      <c r="C1602" t="s">
        <v>348</v>
      </c>
      <c r="D1602" s="509">
        <v>865794.1</v>
      </c>
      <c r="E1602" s="511"/>
    </row>
    <row r="1603" spans="1:5">
      <c r="A1603" s="21">
        <v>2</v>
      </c>
      <c r="B1603" s="758"/>
      <c r="C1603" t="s">
        <v>349</v>
      </c>
      <c r="D1603" s="509">
        <v>0</v>
      </c>
      <c r="E1603" s="511"/>
    </row>
    <row r="1604" spans="1:5">
      <c r="A1604" s="21">
        <v>2</v>
      </c>
      <c r="B1604" s="758"/>
      <c r="C1604" t="s">
        <v>350</v>
      </c>
      <c r="D1604" s="509">
        <v>0</v>
      </c>
      <c r="E1604" s="511"/>
    </row>
    <row r="1605" spans="1:5">
      <c r="A1605" s="21">
        <v>2</v>
      </c>
      <c r="B1605" s="758"/>
      <c r="C1605" t="s">
        <v>929</v>
      </c>
      <c r="D1605" s="509">
        <v>0</v>
      </c>
      <c r="E1605" s="511"/>
    </row>
    <row r="1606" spans="1:5" ht="12.75" customHeight="1">
      <c r="A1606" s="21">
        <v>2</v>
      </c>
      <c r="B1606" s="758"/>
      <c r="C1606" t="s">
        <v>345</v>
      </c>
      <c r="D1606" s="509">
        <v>0</v>
      </c>
      <c r="E1606" s="511"/>
    </row>
    <row r="1607" spans="1:5" ht="12.75" customHeight="1">
      <c r="A1607" s="21">
        <v>1</v>
      </c>
      <c r="B1607" s="761" t="s">
        <v>683</v>
      </c>
      <c r="C1607" t="s">
        <v>348</v>
      </c>
      <c r="D1607" s="509">
        <v>1606396.1</v>
      </c>
      <c r="E1607" s="511"/>
    </row>
    <row r="1608" spans="1:5">
      <c r="A1608" s="21">
        <v>1</v>
      </c>
      <c r="B1608" s="758"/>
      <c r="C1608" t="s">
        <v>349</v>
      </c>
      <c r="D1608" s="509">
        <v>3997.7</v>
      </c>
      <c r="E1608" s="511"/>
    </row>
    <row r="1609" spans="1:5">
      <c r="A1609" s="21">
        <v>1</v>
      </c>
      <c r="B1609" s="758"/>
      <c r="C1609" t="s">
        <v>350</v>
      </c>
      <c r="D1609" s="509">
        <v>0</v>
      </c>
      <c r="E1609" s="511"/>
    </row>
    <row r="1610" spans="1:5">
      <c r="A1610" s="21">
        <v>1</v>
      </c>
      <c r="B1610" s="758"/>
      <c r="C1610" t="s">
        <v>929</v>
      </c>
      <c r="D1610" s="509">
        <v>0</v>
      </c>
      <c r="E1610" s="511"/>
    </row>
    <row r="1611" spans="1:5" ht="12.75" customHeight="1">
      <c r="A1611" s="21">
        <v>1</v>
      </c>
      <c r="B1611" s="758"/>
      <c r="C1611" t="s">
        <v>345</v>
      </c>
      <c r="D1611" s="509">
        <v>9187.7000000000007</v>
      </c>
      <c r="E1611" s="511"/>
    </row>
    <row r="1612" spans="1:5" ht="12.75" customHeight="1">
      <c r="A1612" s="21">
        <v>1</v>
      </c>
      <c r="B1612" s="761" t="s">
        <v>684</v>
      </c>
      <c r="C1612" t="s">
        <v>348</v>
      </c>
      <c r="D1612" s="509">
        <v>1821984.5</v>
      </c>
      <c r="E1612" s="511"/>
    </row>
    <row r="1613" spans="1:5">
      <c r="A1613" s="21">
        <v>1</v>
      </c>
      <c r="B1613" s="758"/>
      <c r="C1613" t="s">
        <v>349</v>
      </c>
      <c r="D1613" s="509">
        <v>0</v>
      </c>
      <c r="E1613" s="511"/>
    </row>
    <row r="1614" spans="1:5">
      <c r="A1614" s="21">
        <v>1</v>
      </c>
      <c r="B1614" s="758"/>
      <c r="C1614" t="s">
        <v>350</v>
      </c>
      <c r="D1614" s="509">
        <v>0</v>
      </c>
      <c r="E1614" s="511"/>
    </row>
    <row r="1615" spans="1:5">
      <c r="A1615" s="21">
        <v>1</v>
      </c>
      <c r="B1615" s="758"/>
      <c r="C1615" t="s">
        <v>929</v>
      </c>
      <c r="D1615" s="509">
        <v>0</v>
      </c>
      <c r="E1615" s="511"/>
    </row>
    <row r="1616" spans="1:5">
      <c r="A1616" s="21">
        <v>1</v>
      </c>
      <c r="B1616" s="758"/>
      <c r="C1616" t="s">
        <v>345</v>
      </c>
      <c r="D1616" s="509">
        <v>0</v>
      </c>
      <c r="E1616" s="511"/>
    </row>
    <row r="1617" spans="1:5" ht="12.75" customHeight="1">
      <c r="A1617" s="21">
        <v>4</v>
      </c>
      <c r="B1617" s="761" t="s">
        <v>685</v>
      </c>
      <c r="C1617" t="s">
        <v>348</v>
      </c>
      <c r="D1617" s="509">
        <v>832558</v>
      </c>
      <c r="E1617" s="511"/>
    </row>
    <row r="1618" spans="1:5">
      <c r="A1618" s="21">
        <v>4</v>
      </c>
      <c r="B1618" s="758"/>
      <c r="C1618" t="s">
        <v>349</v>
      </c>
      <c r="D1618" s="509">
        <v>4034</v>
      </c>
      <c r="E1618" s="511"/>
    </row>
    <row r="1619" spans="1:5">
      <c r="A1619" s="21">
        <v>4</v>
      </c>
      <c r="B1619" s="758"/>
      <c r="C1619" t="s">
        <v>350</v>
      </c>
      <c r="D1619" s="509">
        <v>229028</v>
      </c>
      <c r="E1619" s="511"/>
    </row>
    <row r="1620" spans="1:5">
      <c r="A1620" s="21">
        <v>4</v>
      </c>
      <c r="B1620" s="758"/>
      <c r="C1620" t="s">
        <v>929</v>
      </c>
      <c r="D1620" s="509">
        <v>0</v>
      </c>
      <c r="E1620" s="511"/>
    </row>
    <row r="1621" spans="1:5">
      <c r="A1621" s="21">
        <v>4</v>
      </c>
      <c r="B1621" s="758"/>
      <c r="C1621" t="s">
        <v>345</v>
      </c>
      <c r="D1621" s="509">
        <v>999</v>
      </c>
      <c r="E1621" s="511"/>
    </row>
    <row r="1622" spans="1:5">
      <c r="A1622" s="21">
        <v>9</v>
      </c>
      <c r="B1622" s="761" t="s">
        <v>686</v>
      </c>
      <c r="C1622" t="s">
        <v>348</v>
      </c>
      <c r="D1622" s="509">
        <v>564844</v>
      </c>
      <c r="E1622" s="511"/>
    </row>
    <row r="1623" spans="1:5">
      <c r="A1623" s="21">
        <v>9</v>
      </c>
      <c r="B1623" s="758"/>
      <c r="C1623" t="s">
        <v>349</v>
      </c>
      <c r="D1623" s="509">
        <v>0</v>
      </c>
      <c r="E1623" s="511"/>
    </row>
    <row r="1624" spans="1:5">
      <c r="A1624" s="21">
        <v>9</v>
      </c>
      <c r="B1624" s="758"/>
      <c r="C1624" t="s">
        <v>350</v>
      </c>
      <c r="D1624" s="509">
        <v>0</v>
      </c>
      <c r="E1624" s="511"/>
    </row>
    <row r="1625" spans="1:5">
      <c r="A1625" s="21">
        <v>9</v>
      </c>
      <c r="B1625" s="758"/>
      <c r="C1625" t="s">
        <v>929</v>
      </c>
      <c r="D1625" s="509">
        <v>0</v>
      </c>
      <c r="E1625" s="511"/>
    </row>
    <row r="1626" spans="1:5">
      <c r="A1626" s="21">
        <v>9</v>
      </c>
      <c r="B1626" s="758"/>
      <c r="C1626" t="s">
        <v>345</v>
      </c>
      <c r="D1626" s="509">
        <v>4365</v>
      </c>
      <c r="E1626" s="511"/>
    </row>
    <row r="1627" spans="1:5">
      <c r="A1627" s="21">
        <v>1</v>
      </c>
      <c r="B1627" s="761" t="s">
        <v>687</v>
      </c>
      <c r="C1627" t="s">
        <v>348</v>
      </c>
      <c r="D1627" s="509">
        <v>0</v>
      </c>
      <c r="E1627" s="511"/>
    </row>
    <row r="1628" spans="1:5">
      <c r="A1628" s="21">
        <v>1</v>
      </c>
      <c r="B1628" s="758"/>
      <c r="C1628" t="s">
        <v>349</v>
      </c>
      <c r="D1628" s="509">
        <v>0</v>
      </c>
      <c r="E1628" s="511"/>
    </row>
    <row r="1629" spans="1:5">
      <c r="A1629" s="21">
        <v>1</v>
      </c>
      <c r="B1629" s="758"/>
      <c r="C1629" t="s">
        <v>350</v>
      </c>
      <c r="D1629" s="509">
        <v>67422.7</v>
      </c>
      <c r="E1629" s="511"/>
    </row>
    <row r="1630" spans="1:5">
      <c r="A1630" s="21">
        <v>1</v>
      </c>
      <c r="B1630" s="758"/>
      <c r="C1630" t="s">
        <v>929</v>
      </c>
      <c r="D1630" s="509">
        <v>0</v>
      </c>
      <c r="E1630" s="511"/>
    </row>
    <row r="1631" spans="1:5">
      <c r="A1631" s="21">
        <v>1</v>
      </c>
      <c r="B1631" s="758"/>
      <c r="C1631" t="s">
        <v>345</v>
      </c>
      <c r="D1631" s="509">
        <v>0</v>
      </c>
      <c r="E1631" s="511"/>
    </row>
    <row r="1632" spans="1:5">
      <c r="A1632" s="21">
        <v>3</v>
      </c>
      <c r="B1632" s="761" t="s">
        <v>688</v>
      </c>
      <c r="C1632" t="s">
        <v>348</v>
      </c>
      <c r="D1632" s="509">
        <v>1486320</v>
      </c>
      <c r="E1632" s="511"/>
    </row>
    <row r="1633" spans="1:5">
      <c r="A1633" s="21">
        <v>3</v>
      </c>
      <c r="B1633" s="758"/>
      <c r="C1633" t="s">
        <v>349</v>
      </c>
      <c r="D1633" s="509">
        <v>0</v>
      </c>
      <c r="E1633" s="511"/>
    </row>
    <row r="1634" spans="1:5">
      <c r="A1634" s="21">
        <v>3</v>
      </c>
      <c r="B1634" s="758"/>
      <c r="C1634" t="s">
        <v>350</v>
      </c>
      <c r="D1634" s="509">
        <v>0</v>
      </c>
      <c r="E1634" s="511"/>
    </row>
    <row r="1635" spans="1:5">
      <c r="A1635" s="21">
        <v>3</v>
      </c>
      <c r="B1635" s="758"/>
      <c r="C1635" t="s">
        <v>929</v>
      </c>
      <c r="D1635" s="509">
        <v>0</v>
      </c>
      <c r="E1635" s="511"/>
    </row>
    <row r="1636" spans="1:5">
      <c r="A1636" s="21">
        <v>3</v>
      </c>
      <c r="B1636" s="758"/>
      <c r="C1636" t="s">
        <v>345</v>
      </c>
      <c r="D1636" s="509">
        <v>0</v>
      </c>
      <c r="E1636" s="511"/>
    </row>
    <row r="1637" spans="1:5">
      <c r="A1637" s="21">
        <v>1</v>
      </c>
      <c r="B1637" s="761" t="s">
        <v>689</v>
      </c>
      <c r="C1637" t="s">
        <v>348</v>
      </c>
      <c r="D1637" s="509">
        <v>169282.9</v>
      </c>
      <c r="E1637" s="511"/>
    </row>
    <row r="1638" spans="1:5">
      <c r="A1638" s="21">
        <v>1</v>
      </c>
      <c r="B1638" s="758"/>
      <c r="C1638" t="s">
        <v>349</v>
      </c>
      <c r="D1638" s="509">
        <v>23521.7</v>
      </c>
      <c r="E1638" s="511"/>
    </row>
    <row r="1639" spans="1:5">
      <c r="A1639" s="21">
        <v>1</v>
      </c>
      <c r="B1639" s="758"/>
      <c r="C1639" t="s">
        <v>350</v>
      </c>
      <c r="D1639" s="509">
        <v>130546.3</v>
      </c>
      <c r="E1639" s="511"/>
    </row>
    <row r="1640" spans="1:5">
      <c r="A1640" s="21">
        <v>1</v>
      </c>
      <c r="B1640" s="758"/>
      <c r="C1640" t="s">
        <v>929</v>
      </c>
      <c r="D1640" s="509">
        <v>0</v>
      </c>
      <c r="E1640" s="511"/>
    </row>
    <row r="1641" spans="1:5" ht="12.75" customHeight="1">
      <c r="A1641" s="21">
        <v>1</v>
      </c>
      <c r="B1641" s="758"/>
      <c r="C1641" t="s">
        <v>345</v>
      </c>
      <c r="D1641" s="509">
        <v>0</v>
      </c>
      <c r="E1641" s="511"/>
    </row>
    <row r="1642" spans="1:5" ht="12.75" customHeight="1">
      <c r="A1642" s="21">
        <v>1</v>
      </c>
      <c r="B1642" s="761" t="s">
        <v>690</v>
      </c>
      <c r="C1642" t="s">
        <v>348</v>
      </c>
      <c r="D1642" s="509">
        <v>20417.5</v>
      </c>
      <c r="E1642" s="511"/>
    </row>
    <row r="1643" spans="1:5">
      <c r="A1643" s="21">
        <v>1</v>
      </c>
      <c r="B1643" s="758"/>
      <c r="C1643" t="s">
        <v>349</v>
      </c>
      <c r="D1643" s="509">
        <v>0</v>
      </c>
      <c r="E1643" s="511"/>
    </row>
    <row r="1644" spans="1:5">
      <c r="A1644" s="21">
        <v>1</v>
      </c>
      <c r="B1644" s="758"/>
      <c r="C1644" t="s">
        <v>350</v>
      </c>
      <c r="D1644" s="509">
        <v>2272.5</v>
      </c>
      <c r="E1644" s="511"/>
    </row>
    <row r="1645" spans="1:5">
      <c r="A1645" s="21">
        <v>1</v>
      </c>
      <c r="B1645" s="758"/>
      <c r="C1645" t="s">
        <v>929</v>
      </c>
      <c r="D1645" s="509">
        <v>0</v>
      </c>
      <c r="E1645" s="511"/>
    </row>
    <row r="1646" spans="1:5" ht="12.75" customHeight="1">
      <c r="A1646" s="21">
        <v>1</v>
      </c>
      <c r="B1646" s="758"/>
      <c r="C1646" t="s">
        <v>345</v>
      </c>
      <c r="D1646" s="509">
        <v>0</v>
      </c>
      <c r="E1646" s="511"/>
    </row>
    <row r="1647" spans="1:5" ht="12.75" customHeight="1">
      <c r="A1647" s="21">
        <v>1</v>
      </c>
      <c r="B1647" s="761" t="s">
        <v>691</v>
      </c>
      <c r="C1647" t="s">
        <v>348</v>
      </c>
      <c r="D1647" s="509">
        <v>118781.3</v>
      </c>
      <c r="E1647" s="511"/>
    </row>
    <row r="1648" spans="1:5">
      <c r="A1648" s="21">
        <v>1</v>
      </c>
      <c r="B1648" s="758"/>
      <c r="C1648" t="s">
        <v>349</v>
      </c>
      <c r="D1648" s="509">
        <v>0</v>
      </c>
      <c r="E1648" s="511"/>
    </row>
    <row r="1649" spans="1:5">
      <c r="A1649" s="21">
        <v>1</v>
      </c>
      <c r="B1649" s="758"/>
      <c r="C1649" t="s">
        <v>350</v>
      </c>
      <c r="D1649" s="509">
        <v>47970.7</v>
      </c>
      <c r="E1649" s="511"/>
    </row>
    <row r="1650" spans="1:5">
      <c r="A1650" s="21">
        <v>1</v>
      </c>
      <c r="B1650" s="758"/>
      <c r="C1650" t="s">
        <v>929</v>
      </c>
      <c r="D1650" s="509">
        <v>0</v>
      </c>
      <c r="E1650" s="511"/>
    </row>
    <row r="1651" spans="1:5">
      <c r="A1651" s="21">
        <v>1</v>
      </c>
      <c r="B1651" s="758"/>
      <c r="C1651" t="s">
        <v>345</v>
      </c>
      <c r="D1651" s="509">
        <v>0</v>
      </c>
      <c r="E1651" s="511"/>
    </row>
    <row r="1652" spans="1:5">
      <c r="A1652" s="21">
        <v>1</v>
      </c>
      <c r="B1652" s="761" t="s">
        <v>692</v>
      </c>
      <c r="C1652" t="s">
        <v>348</v>
      </c>
      <c r="D1652" s="509">
        <v>49875.6</v>
      </c>
      <c r="E1652" s="511"/>
    </row>
    <row r="1653" spans="1:5">
      <c r="A1653" s="21">
        <v>1</v>
      </c>
      <c r="B1653" s="758"/>
      <c r="C1653" t="s">
        <v>349</v>
      </c>
      <c r="D1653" s="509">
        <v>0</v>
      </c>
      <c r="E1653" s="511"/>
    </row>
    <row r="1654" spans="1:5">
      <c r="A1654" s="21">
        <v>1</v>
      </c>
      <c r="B1654" s="758"/>
      <c r="C1654" t="s">
        <v>350</v>
      </c>
      <c r="D1654" s="509">
        <v>0</v>
      </c>
      <c r="E1654" s="511"/>
    </row>
    <row r="1655" spans="1:5">
      <c r="A1655" s="21">
        <v>1</v>
      </c>
      <c r="B1655" s="758"/>
      <c r="C1655" t="s">
        <v>929</v>
      </c>
      <c r="D1655" s="509">
        <v>0</v>
      </c>
      <c r="E1655" s="511"/>
    </row>
    <row r="1656" spans="1:5">
      <c r="A1656" s="21">
        <v>1</v>
      </c>
      <c r="B1656" s="758"/>
      <c r="C1656" t="s">
        <v>345</v>
      </c>
      <c r="D1656" s="509">
        <v>0</v>
      </c>
      <c r="E1656" s="511"/>
    </row>
    <row r="1657" spans="1:5">
      <c r="A1657" s="21">
        <v>1</v>
      </c>
      <c r="B1657" s="761" t="s">
        <v>693</v>
      </c>
      <c r="C1657" t="s">
        <v>348</v>
      </c>
      <c r="D1657" s="509">
        <v>44324.4</v>
      </c>
      <c r="E1657" s="511"/>
    </row>
    <row r="1658" spans="1:5">
      <c r="A1658" s="21">
        <v>1</v>
      </c>
      <c r="B1658" s="758"/>
      <c r="C1658" t="s">
        <v>349</v>
      </c>
      <c r="D1658" s="509">
        <v>32965</v>
      </c>
      <c r="E1658" s="511"/>
    </row>
    <row r="1659" spans="1:5">
      <c r="A1659" s="21">
        <v>1</v>
      </c>
      <c r="B1659" s="758"/>
      <c r="C1659" t="s">
        <v>350</v>
      </c>
      <c r="D1659" s="509">
        <v>3252</v>
      </c>
      <c r="E1659" s="511"/>
    </row>
    <row r="1660" spans="1:5">
      <c r="A1660" s="21">
        <v>1</v>
      </c>
      <c r="B1660" s="758"/>
      <c r="C1660" t="s">
        <v>929</v>
      </c>
      <c r="D1660" s="509">
        <v>0</v>
      </c>
      <c r="E1660" s="511"/>
    </row>
    <row r="1661" spans="1:5" ht="12.75" customHeight="1">
      <c r="A1661" s="21">
        <v>1</v>
      </c>
      <c r="B1661" s="758"/>
      <c r="C1661" t="s">
        <v>345</v>
      </c>
      <c r="D1661" s="509">
        <v>0</v>
      </c>
      <c r="E1661" s="511"/>
    </row>
    <row r="1662" spans="1:5">
      <c r="A1662" s="21">
        <v>1</v>
      </c>
      <c r="B1662" s="761" t="s">
        <v>694</v>
      </c>
      <c r="C1662" t="s">
        <v>348</v>
      </c>
      <c r="D1662" s="509">
        <v>45698.1</v>
      </c>
      <c r="E1662" s="511"/>
    </row>
    <row r="1663" spans="1:5">
      <c r="A1663" s="21">
        <v>1</v>
      </c>
      <c r="B1663" s="758"/>
      <c r="C1663" t="s">
        <v>349</v>
      </c>
      <c r="D1663" s="509">
        <v>0</v>
      </c>
      <c r="E1663" s="511"/>
    </row>
    <row r="1664" spans="1:5">
      <c r="A1664" s="21">
        <v>1</v>
      </c>
      <c r="B1664" s="758"/>
      <c r="C1664" t="s">
        <v>350</v>
      </c>
      <c r="D1664" s="509">
        <v>0</v>
      </c>
      <c r="E1664" s="511"/>
    </row>
    <row r="1665" spans="1:5">
      <c r="A1665" s="21">
        <v>1</v>
      </c>
      <c r="B1665" s="758"/>
      <c r="C1665" t="s">
        <v>929</v>
      </c>
      <c r="D1665" s="509">
        <v>0</v>
      </c>
      <c r="E1665" s="511"/>
    </row>
    <row r="1666" spans="1:5">
      <c r="A1666" s="21">
        <v>1</v>
      </c>
      <c r="B1666" s="762"/>
      <c r="C1666" t="s">
        <v>345</v>
      </c>
      <c r="D1666" s="509">
        <v>0</v>
      </c>
      <c r="E1666" s="511"/>
    </row>
    <row r="1667" spans="1:5">
      <c r="A1667" s="21">
        <v>2</v>
      </c>
      <c r="B1667" s="761" t="s">
        <v>695</v>
      </c>
      <c r="C1667" t="s">
        <v>348</v>
      </c>
      <c r="D1667" s="509">
        <v>136014</v>
      </c>
      <c r="E1667" s="511"/>
    </row>
    <row r="1668" spans="1:5">
      <c r="A1668" s="21">
        <v>2</v>
      </c>
      <c r="B1668" s="758"/>
      <c r="C1668" t="s">
        <v>349</v>
      </c>
      <c r="D1668" s="509">
        <v>0</v>
      </c>
      <c r="E1668" s="511"/>
    </row>
    <row r="1669" spans="1:5">
      <c r="A1669" s="21">
        <v>2</v>
      </c>
      <c r="B1669" s="758"/>
      <c r="C1669" t="s">
        <v>350</v>
      </c>
      <c r="D1669" s="509">
        <v>0</v>
      </c>
      <c r="E1669" s="511"/>
    </row>
    <row r="1670" spans="1:5">
      <c r="A1670" s="21">
        <v>2</v>
      </c>
      <c r="B1670" s="758"/>
      <c r="C1670" t="s">
        <v>929</v>
      </c>
      <c r="D1670" s="509">
        <v>0</v>
      </c>
      <c r="E1670" s="511"/>
    </row>
    <row r="1671" spans="1:5">
      <c r="A1671" s="21">
        <v>2</v>
      </c>
      <c r="B1671" s="758"/>
      <c r="C1671" t="s">
        <v>345</v>
      </c>
      <c r="D1671" s="509">
        <v>0</v>
      </c>
      <c r="E1671" s="511"/>
    </row>
    <row r="1672" spans="1:5">
      <c r="A1672" s="21">
        <v>4</v>
      </c>
      <c r="B1672" s="761" t="s">
        <v>696</v>
      </c>
      <c r="C1672" t="s">
        <v>348</v>
      </c>
      <c r="D1672" s="509">
        <v>987657</v>
      </c>
      <c r="E1672" s="511"/>
    </row>
    <row r="1673" spans="1:5">
      <c r="A1673" s="21">
        <v>4</v>
      </c>
      <c r="B1673" s="758"/>
      <c r="C1673" t="s">
        <v>349</v>
      </c>
      <c r="D1673" s="509">
        <v>81645</v>
      </c>
      <c r="E1673" s="511"/>
    </row>
    <row r="1674" spans="1:5">
      <c r="A1674" s="21">
        <v>4</v>
      </c>
      <c r="B1674" s="758"/>
      <c r="C1674" t="s">
        <v>350</v>
      </c>
      <c r="D1674" s="509">
        <v>0</v>
      </c>
      <c r="E1674" s="511"/>
    </row>
    <row r="1675" spans="1:5">
      <c r="A1675" s="21">
        <v>4</v>
      </c>
      <c r="B1675" s="758"/>
      <c r="C1675" t="s">
        <v>929</v>
      </c>
      <c r="D1675" s="509">
        <v>0</v>
      </c>
      <c r="E1675" s="511"/>
    </row>
    <row r="1676" spans="1:5">
      <c r="A1676" s="21">
        <v>4</v>
      </c>
      <c r="B1676" s="758"/>
      <c r="C1676" t="s">
        <v>345</v>
      </c>
      <c r="D1676" s="509">
        <v>0</v>
      </c>
      <c r="E1676" s="511"/>
    </row>
    <row r="1677" spans="1:5">
      <c r="A1677" s="21">
        <v>2</v>
      </c>
      <c r="B1677" s="761" t="s">
        <v>697</v>
      </c>
      <c r="C1677" t="s">
        <v>348</v>
      </c>
      <c r="D1677" s="509">
        <v>0</v>
      </c>
      <c r="E1677" s="511"/>
    </row>
    <row r="1678" spans="1:5">
      <c r="A1678" s="21">
        <v>2</v>
      </c>
      <c r="B1678" s="758"/>
      <c r="C1678" t="s">
        <v>349</v>
      </c>
      <c r="D1678" s="509">
        <v>0</v>
      </c>
      <c r="E1678" s="511"/>
    </row>
    <row r="1679" spans="1:5">
      <c r="A1679" s="21">
        <v>2</v>
      </c>
      <c r="B1679" s="758"/>
      <c r="C1679" t="s">
        <v>350</v>
      </c>
      <c r="D1679" s="509">
        <v>71989.399999999994</v>
      </c>
      <c r="E1679" s="511"/>
    </row>
    <row r="1680" spans="1:5">
      <c r="A1680" s="21">
        <v>2</v>
      </c>
      <c r="B1680" s="758"/>
      <c r="C1680" t="s">
        <v>929</v>
      </c>
      <c r="D1680" s="509">
        <v>0</v>
      </c>
      <c r="E1680" s="511"/>
    </row>
    <row r="1681" spans="1:5">
      <c r="A1681" s="21">
        <v>2</v>
      </c>
      <c r="B1681" s="758"/>
      <c r="C1681" t="s">
        <v>345</v>
      </c>
      <c r="D1681" s="509">
        <v>0</v>
      </c>
      <c r="E1681" s="511"/>
    </row>
    <row r="1682" spans="1:5">
      <c r="A1682" s="21">
        <v>10</v>
      </c>
      <c r="B1682" s="761" t="s">
        <v>698</v>
      </c>
      <c r="C1682" t="s">
        <v>348</v>
      </c>
      <c r="D1682" s="509">
        <v>52890.9</v>
      </c>
      <c r="E1682" s="511"/>
    </row>
    <row r="1683" spans="1:5">
      <c r="A1683" s="21">
        <v>10</v>
      </c>
      <c r="B1683" s="758"/>
      <c r="C1683" t="s">
        <v>349</v>
      </c>
      <c r="D1683" s="509">
        <v>0</v>
      </c>
      <c r="E1683" s="511"/>
    </row>
    <row r="1684" spans="1:5">
      <c r="A1684" s="21">
        <v>10</v>
      </c>
      <c r="B1684" s="758"/>
      <c r="C1684" t="s">
        <v>350</v>
      </c>
      <c r="D1684" s="509">
        <v>9150</v>
      </c>
      <c r="E1684" s="511"/>
    </row>
    <row r="1685" spans="1:5">
      <c r="A1685" s="21">
        <v>10</v>
      </c>
      <c r="B1685" s="758"/>
      <c r="C1685" t="s">
        <v>929</v>
      </c>
      <c r="D1685" s="509">
        <v>0</v>
      </c>
      <c r="E1685" s="511"/>
    </row>
    <row r="1686" spans="1:5" ht="12.75" customHeight="1">
      <c r="A1686" s="21">
        <v>10</v>
      </c>
      <c r="B1686" s="758"/>
      <c r="C1686" t="s">
        <v>345</v>
      </c>
      <c r="D1686" s="509">
        <v>0</v>
      </c>
      <c r="E1686" s="511"/>
    </row>
    <row r="1687" spans="1:5" ht="12.75" customHeight="1">
      <c r="A1687" s="21">
        <v>2</v>
      </c>
      <c r="B1687" s="761" t="s">
        <v>699</v>
      </c>
      <c r="C1687" t="s">
        <v>348</v>
      </c>
      <c r="D1687" s="509">
        <v>0</v>
      </c>
      <c r="E1687" s="511"/>
    </row>
    <row r="1688" spans="1:5">
      <c r="A1688" s="21">
        <v>2</v>
      </c>
      <c r="B1688" s="758"/>
      <c r="C1688" t="s">
        <v>349</v>
      </c>
      <c r="D1688" s="509">
        <v>0</v>
      </c>
      <c r="E1688" s="511"/>
    </row>
    <row r="1689" spans="1:5">
      <c r="A1689" s="21">
        <v>2</v>
      </c>
      <c r="B1689" s="758"/>
      <c r="C1689" t="s">
        <v>350</v>
      </c>
      <c r="D1689" s="509">
        <v>492184.7</v>
      </c>
      <c r="E1689" s="511"/>
    </row>
    <row r="1690" spans="1:5">
      <c r="A1690" s="21">
        <v>2</v>
      </c>
      <c r="B1690" s="758"/>
      <c r="C1690" t="s">
        <v>929</v>
      </c>
      <c r="D1690" s="509">
        <v>0</v>
      </c>
      <c r="E1690" s="511"/>
    </row>
    <row r="1691" spans="1:5" ht="12.75" customHeight="1">
      <c r="A1691" s="21">
        <v>2</v>
      </c>
      <c r="B1691" s="758"/>
      <c r="C1691" t="s">
        <v>345</v>
      </c>
      <c r="D1691" s="509">
        <v>0</v>
      </c>
      <c r="E1691" s="511"/>
    </row>
    <row r="1692" spans="1:5" ht="12.75" customHeight="1">
      <c r="A1692" s="21">
        <v>10</v>
      </c>
      <c r="B1692" s="761" t="s">
        <v>700</v>
      </c>
      <c r="C1692" t="s">
        <v>348</v>
      </c>
      <c r="D1692" s="509">
        <v>1210700.7</v>
      </c>
      <c r="E1692" s="511"/>
    </row>
    <row r="1693" spans="1:5">
      <c r="A1693" s="21">
        <v>10</v>
      </c>
      <c r="B1693" s="758"/>
      <c r="C1693" t="s">
        <v>349</v>
      </c>
      <c r="D1693" s="509">
        <v>53439</v>
      </c>
      <c r="E1693" s="511"/>
    </row>
    <row r="1694" spans="1:5">
      <c r="A1694" s="21">
        <v>10</v>
      </c>
      <c r="B1694" s="758"/>
      <c r="C1694" t="s">
        <v>350</v>
      </c>
      <c r="D1694" s="509">
        <v>0</v>
      </c>
      <c r="E1694" s="511"/>
    </row>
    <row r="1695" spans="1:5">
      <c r="A1695" s="21">
        <v>10</v>
      </c>
      <c r="B1695" s="758"/>
      <c r="C1695" t="s">
        <v>929</v>
      </c>
      <c r="D1695" s="509">
        <v>0</v>
      </c>
      <c r="E1695" s="511"/>
    </row>
    <row r="1696" spans="1:5" ht="12.75" customHeight="1">
      <c r="A1696" s="21">
        <v>10</v>
      </c>
      <c r="B1696" s="758"/>
      <c r="C1696" t="s">
        <v>345</v>
      </c>
      <c r="D1696" s="509">
        <v>0</v>
      </c>
      <c r="E1696" s="511"/>
    </row>
    <row r="1697" spans="1:5" ht="12.75" customHeight="1">
      <c r="A1697" s="21">
        <v>2</v>
      </c>
      <c r="B1697" s="758" t="s">
        <v>998</v>
      </c>
      <c r="C1697" t="s">
        <v>348</v>
      </c>
      <c r="D1697" s="509">
        <v>29322.7</v>
      </c>
      <c r="E1697" s="511"/>
    </row>
    <row r="1698" spans="1:5">
      <c r="A1698" s="21">
        <v>2</v>
      </c>
      <c r="B1698" s="758"/>
      <c r="C1698" t="s">
        <v>349</v>
      </c>
      <c r="D1698" s="509">
        <v>0</v>
      </c>
      <c r="E1698" s="511"/>
    </row>
    <row r="1699" spans="1:5">
      <c r="A1699" s="21">
        <v>2</v>
      </c>
      <c r="B1699" s="758"/>
      <c r="C1699" t="s">
        <v>350</v>
      </c>
      <c r="D1699" s="509">
        <v>0</v>
      </c>
      <c r="E1699" s="511"/>
    </row>
    <row r="1700" spans="1:5">
      <c r="A1700" s="21">
        <v>2</v>
      </c>
      <c r="B1700" s="758"/>
      <c r="C1700" t="s">
        <v>929</v>
      </c>
      <c r="D1700" s="509">
        <v>0</v>
      </c>
      <c r="E1700" s="511"/>
    </row>
    <row r="1701" spans="1:5">
      <c r="A1701" s="21">
        <v>2</v>
      </c>
      <c r="B1701" s="758"/>
      <c r="C1701" t="s">
        <v>345</v>
      </c>
      <c r="D1701" s="509">
        <v>0</v>
      </c>
      <c r="E1701" s="511"/>
    </row>
    <row r="1702" spans="1:5">
      <c r="A1702" s="21">
        <v>2</v>
      </c>
      <c r="B1702" s="758" t="s">
        <v>999</v>
      </c>
      <c r="C1702" t="s">
        <v>348</v>
      </c>
      <c r="D1702" s="509">
        <v>18968.400000000001</v>
      </c>
      <c r="E1702" s="511"/>
    </row>
    <row r="1703" spans="1:5">
      <c r="A1703" s="21">
        <v>2</v>
      </c>
      <c r="B1703" s="758"/>
      <c r="C1703" t="s">
        <v>349</v>
      </c>
      <c r="D1703" s="509">
        <v>0</v>
      </c>
      <c r="E1703" s="511"/>
    </row>
    <row r="1704" spans="1:5">
      <c r="A1704" s="21">
        <v>2</v>
      </c>
      <c r="B1704" s="758"/>
      <c r="C1704" t="s">
        <v>350</v>
      </c>
      <c r="D1704" s="509">
        <v>0</v>
      </c>
      <c r="E1704" s="511"/>
    </row>
    <row r="1705" spans="1:5">
      <c r="A1705" s="21">
        <v>2</v>
      </c>
      <c r="B1705" s="758"/>
      <c r="C1705" t="s">
        <v>929</v>
      </c>
      <c r="D1705" s="509">
        <v>0</v>
      </c>
      <c r="E1705" s="511"/>
    </row>
    <row r="1706" spans="1:5" ht="12.75" customHeight="1">
      <c r="A1706" s="21">
        <v>2</v>
      </c>
      <c r="B1706" s="758"/>
      <c r="C1706" t="s">
        <v>345</v>
      </c>
      <c r="D1706" s="509">
        <v>0</v>
      </c>
      <c r="E1706" s="511"/>
    </row>
    <row r="1707" spans="1:5" ht="12.75" customHeight="1">
      <c r="A1707" s="21">
        <v>2</v>
      </c>
      <c r="B1707" s="767" t="s">
        <v>1753</v>
      </c>
      <c r="C1707" t="s">
        <v>348</v>
      </c>
      <c r="D1707" s="509">
        <v>36578.800000000003</v>
      </c>
      <c r="E1707" s="511"/>
    </row>
    <row r="1708" spans="1:5" ht="12.75" customHeight="1">
      <c r="A1708" s="21">
        <v>2</v>
      </c>
      <c r="B1708" s="758"/>
      <c r="C1708" t="s">
        <v>349</v>
      </c>
      <c r="D1708" s="509">
        <v>0</v>
      </c>
      <c r="E1708" s="511"/>
    </row>
    <row r="1709" spans="1:5" ht="12.75" customHeight="1">
      <c r="A1709" s="21">
        <v>2</v>
      </c>
      <c r="B1709" s="758"/>
      <c r="C1709" t="s">
        <v>350</v>
      </c>
      <c r="D1709" s="509">
        <v>11420</v>
      </c>
      <c r="E1709" s="511"/>
    </row>
    <row r="1710" spans="1:5" ht="12.75" customHeight="1">
      <c r="A1710" s="21">
        <v>2</v>
      </c>
      <c r="B1710" s="758"/>
      <c r="C1710" t="s">
        <v>929</v>
      </c>
      <c r="D1710" s="509">
        <v>0</v>
      </c>
      <c r="E1710" s="511"/>
    </row>
    <row r="1711" spans="1:5" ht="12.75" customHeight="1">
      <c r="A1711" s="21">
        <v>2</v>
      </c>
      <c r="B1711" s="758"/>
      <c r="C1711" t="s">
        <v>345</v>
      </c>
      <c r="D1711" s="509">
        <v>0</v>
      </c>
      <c r="E1711" s="511"/>
    </row>
    <row r="1712" spans="1:5" ht="12.75" customHeight="1">
      <c r="A1712" s="21">
        <v>10</v>
      </c>
      <c r="B1712" s="758" t="s">
        <v>1754</v>
      </c>
      <c r="C1712" t="s">
        <v>348</v>
      </c>
      <c r="D1712" s="509">
        <v>19474.3</v>
      </c>
      <c r="E1712" s="511"/>
    </row>
    <row r="1713" spans="1:5" ht="12.75" customHeight="1">
      <c r="A1713" s="21">
        <v>10</v>
      </c>
      <c r="B1713" s="758"/>
      <c r="C1713" t="s">
        <v>349</v>
      </c>
      <c r="D1713" s="509">
        <v>0</v>
      </c>
      <c r="E1713" s="511"/>
    </row>
    <row r="1714" spans="1:5" ht="12.75" customHeight="1">
      <c r="A1714" s="21">
        <v>10</v>
      </c>
      <c r="B1714" s="758"/>
      <c r="C1714" t="s">
        <v>350</v>
      </c>
      <c r="D1714" s="509">
        <v>9525.4</v>
      </c>
      <c r="E1714" s="511"/>
    </row>
    <row r="1715" spans="1:5" ht="12.75" customHeight="1">
      <c r="A1715" s="21">
        <v>10</v>
      </c>
      <c r="B1715" s="758"/>
      <c r="C1715" t="s">
        <v>929</v>
      </c>
      <c r="D1715" s="509">
        <v>0</v>
      </c>
      <c r="E1715" s="511"/>
    </row>
    <row r="1716" spans="1:5" ht="12.75" customHeight="1">
      <c r="A1716" s="21">
        <v>10</v>
      </c>
      <c r="B1716" s="760"/>
      <c r="C1716" t="s">
        <v>345</v>
      </c>
      <c r="D1716" s="509">
        <v>0</v>
      </c>
      <c r="E1716" s="511"/>
    </row>
    <row r="1717" spans="1:5" ht="12.75" customHeight="1">
      <c r="A1717" s="21">
        <v>2</v>
      </c>
      <c r="B1717" s="759" t="s">
        <v>1796</v>
      </c>
      <c r="C1717" t="s">
        <v>348</v>
      </c>
      <c r="D1717" s="509">
        <v>0</v>
      </c>
      <c r="E1717" s="511"/>
    </row>
    <row r="1718" spans="1:5" ht="12.75" customHeight="1">
      <c r="A1718" s="21">
        <v>2</v>
      </c>
      <c r="B1718" s="758"/>
      <c r="C1718" t="s">
        <v>349</v>
      </c>
      <c r="D1718" s="509">
        <v>0</v>
      </c>
      <c r="E1718" s="511"/>
    </row>
    <row r="1719" spans="1:5" ht="12.75" customHeight="1">
      <c r="A1719" s="21">
        <v>2</v>
      </c>
      <c r="B1719" s="758"/>
      <c r="C1719" t="s">
        <v>350</v>
      </c>
      <c r="D1719" s="509">
        <v>8788.5</v>
      </c>
      <c r="E1719" s="511"/>
    </row>
    <row r="1720" spans="1:5" ht="12.75" customHeight="1">
      <c r="A1720" s="21">
        <v>2</v>
      </c>
      <c r="B1720" s="758"/>
      <c r="C1720" t="s">
        <v>929</v>
      </c>
      <c r="D1720" s="509">
        <v>0</v>
      </c>
      <c r="E1720" s="511"/>
    </row>
    <row r="1721" spans="1:5" ht="12.75" customHeight="1">
      <c r="A1721" s="21">
        <v>2</v>
      </c>
      <c r="B1721" s="760"/>
      <c r="C1721" t="s">
        <v>345</v>
      </c>
      <c r="D1721" s="509">
        <v>0</v>
      </c>
      <c r="E1721" s="511"/>
    </row>
    <row r="1722" spans="1:5" s="82" customFormat="1" ht="12.75" customHeight="1">
      <c r="A1722" s="81">
        <v>2</v>
      </c>
      <c r="B1722" s="761" t="s">
        <v>701</v>
      </c>
      <c r="C1722" s="82" t="s">
        <v>348</v>
      </c>
      <c r="D1722" s="509">
        <v>0</v>
      </c>
      <c r="E1722" s="511"/>
    </row>
    <row r="1723" spans="1:5">
      <c r="A1723" s="21">
        <v>2</v>
      </c>
      <c r="B1723" s="758"/>
      <c r="C1723" t="s">
        <v>349</v>
      </c>
      <c r="D1723" s="509">
        <v>0</v>
      </c>
      <c r="E1723" s="511"/>
    </row>
    <row r="1724" spans="1:5">
      <c r="A1724" s="21">
        <v>2</v>
      </c>
      <c r="B1724" s="758"/>
      <c r="C1724" t="s">
        <v>350</v>
      </c>
      <c r="D1724" s="509">
        <v>60285.1</v>
      </c>
      <c r="E1724" s="511"/>
    </row>
    <row r="1725" spans="1:5">
      <c r="A1725" s="21">
        <v>2</v>
      </c>
      <c r="B1725" s="758"/>
      <c r="C1725" t="s">
        <v>929</v>
      </c>
      <c r="D1725" s="509">
        <v>0</v>
      </c>
      <c r="E1725" s="511"/>
    </row>
    <row r="1726" spans="1:5" ht="12.75" customHeight="1">
      <c r="A1726" s="21">
        <v>2</v>
      </c>
      <c r="B1726" s="758"/>
      <c r="C1726" t="s">
        <v>345</v>
      </c>
      <c r="D1726" s="509">
        <v>0</v>
      </c>
      <c r="E1726" s="511"/>
    </row>
    <row r="1727" spans="1:5" ht="12.75" customHeight="1">
      <c r="A1727" s="21">
        <v>2</v>
      </c>
      <c r="B1727" s="761" t="s">
        <v>702</v>
      </c>
      <c r="C1727" t="s">
        <v>348</v>
      </c>
      <c r="D1727" s="509">
        <v>0</v>
      </c>
      <c r="E1727" s="511"/>
    </row>
    <row r="1728" spans="1:5">
      <c r="A1728" s="21">
        <v>2</v>
      </c>
      <c r="B1728" s="758"/>
      <c r="C1728" t="s">
        <v>349</v>
      </c>
      <c r="D1728" s="509">
        <v>0</v>
      </c>
      <c r="E1728" s="511"/>
    </row>
    <row r="1729" spans="1:5">
      <c r="A1729" s="21">
        <v>2</v>
      </c>
      <c r="B1729" s="758"/>
      <c r="C1729" t="s">
        <v>350</v>
      </c>
      <c r="D1729" s="509">
        <v>54117</v>
      </c>
      <c r="E1729" s="511"/>
    </row>
    <row r="1730" spans="1:5">
      <c r="A1730" s="21">
        <v>2</v>
      </c>
      <c r="B1730" s="758"/>
      <c r="C1730" t="s">
        <v>929</v>
      </c>
      <c r="D1730" s="509">
        <v>0</v>
      </c>
      <c r="E1730" s="511"/>
    </row>
    <row r="1731" spans="1:5" ht="12.75" customHeight="1">
      <c r="A1731" s="21">
        <v>2</v>
      </c>
      <c r="B1731" s="758"/>
      <c r="C1731" t="s">
        <v>345</v>
      </c>
      <c r="D1731" s="509">
        <v>0</v>
      </c>
      <c r="E1731" s="511"/>
    </row>
    <row r="1732" spans="1:5" ht="12.75" customHeight="1">
      <c r="A1732" s="21">
        <v>2</v>
      </c>
      <c r="B1732" s="761" t="s">
        <v>703</v>
      </c>
      <c r="C1732" t="s">
        <v>348</v>
      </c>
      <c r="D1732" s="509">
        <v>0</v>
      </c>
      <c r="E1732" s="511"/>
    </row>
    <row r="1733" spans="1:5">
      <c r="A1733" s="21">
        <v>2</v>
      </c>
      <c r="B1733" s="758"/>
      <c r="C1733" t="s">
        <v>349</v>
      </c>
      <c r="D1733" s="509">
        <v>0</v>
      </c>
      <c r="E1733" s="511"/>
    </row>
    <row r="1734" spans="1:5">
      <c r="A1734" s="21">
        <v>2</v>
      </c>
      <c r="B1734" s="758"/>
      <c r="C1734" t="s">
        <v>350</v>
      </c>
      <c r="D1734" s="509">
        <v>63954.3</v>
      </c>
      <c r="E1734" s="511"/>
    </row>
    <row r="1735" spans="1:5">
      <c r="A1735" s="21">
        <v>2</v>
      </c>
      <c r="B1735" s="758"/>
      <c r="C1735" t="s">
        <v>929</v>
      </c>
      <c r="D1735" s="509">
        <v>0</v>
      </c>
      <c r="E1735" s="511"/>
    </row>
    <row r="1736" spans="1:5" ht="12.75" customHeight="1">
      <c r="A1736" s="21">
        <v>2</v>
      </c>
      <c r="B1736" s="758"/>
      <c r="C1736" t="s">
        <v>345</v>
      </c>
      <c r="D1736" s="509">
        <v>0</v>
      </c>
      <c r="E1736" s="511"/>
    </row>
    <row r="1737" spans="1:5" ht="12.75" customHeight="1">
      <c r="A1737" s="21">
        <v>2</v>
      </c>
      <c r="B1737" s="761" t="s">
        <v>704</v>
      </c>
      <c r="C1737" t="s">
        <v>348</v>
      </c>
      <c r="D1737" s="509">
        <v>0</v>
      </c>
      <c r="E1737" s="511"/>
    </row>
    <row r="1738" spans="1:5">
      <c r="A1738" s="21">
        <v>2</v>
      </c>
      <c r="B1738" s="758"/>
      <c r="C1738" t="s">
        <v>349</v>
      </c>
      <c r="D1738" s="509">
        <v>0</v>
      </c>
      <c r="E1738" s="511"/>
    </row>
    <row r="1739" spans="1:5">
      <c r="A1739" s="21">
        <v>2</v>
      </c>
      <c r="B1739" s="758"/>
      <c r="C1739" t="s">
        <v>350</v>
      </c>
      <c r="D1739" s="509">
        <v>64254.7</v>
      </c>
      <c r="E1739" s="511"/>
    </row>
    <row r="1740" spans="1:5">
      <c r="A1740" s="21">
        <v>2</v>
      </c>
      <c r="B1740" s="758"/>
      <c r="C1740" t="s">
        <v>929</v>
      </c>
      <c r="D1740" s="509">
        <v>0</v>
      </c>
      <c r="E1740" s="511"/>
    </row>
    <row r="1741" spans="1:5">
      <c r="A1741" s="21">
        <v>2</v>
      </c>
      <c r="B1741" s="758"/>
      <c r="C1741" t="s">
        <v>345</v>
      </c>
      <c r="D1741" s="509">
        <v>0</v>
      </c>
      <c r="E1741" s="511"/>
    </row>
    <row r="1742" spans="1:5">
      <c r="A1742" s="21">
        <v>1</v>
      </c>
      <c r="B1742" s="761" t="s">
        <v>705</v>
      </c>
      <c r="C1742" t="s">
        <v>348</v>
      </c>
      <c r="D1742" s="509">
        <v>421696.2</v>
      </c>
      <c r="E1742" s="511"/>
    </row>
    <row r="1743" spans="1:5">
      <c r="A1743" s="21">
        <v>1</v>
      </c>
      <c r="B1743" s="758"/>
      <c r="C1743" t="s">
        <v>349</v>
      </c>
      <c r="D1743" s="509">
        <v>689.2</v>
      </c>
      <c r="E1743" s="511"/>
    </row>
    <row r="1744" spans="1:5">
      <c r="A1744" s="21">
        <v>1</v>
      </c>
      <c r="B1744" s="758"/>
      <c r="C1744" t="s">
        <v>350</v>
      </c>
      <c r="D1744" s="509">
        <v>23954.9</v>
      </c>
      <c r="E1744" s="511"/>
    </row>
    <row r="1745" spans="1:5">
      <c r="A1745" s="21">
        <v>1</v>
      </c>
      <c r="B1745" s="758"/>
      <c r="C1745" t="s">
        <v>929</v>
      </c>
      <c r="D1745" s="509">
        <v>0</v>
      </c>
      <c r="E1745" s="511"/>
    </row>
    <row r="1746" spans="1:5" ht="12.75" customHeight="1">
      <c r="A1746" s="21">
        <v>1</v>
      </c>
      <c r="B1746" s="758"/>
      <c r="C1746" t="s">
        <v>345</v>
      </c>
      <c r="D1746" s="509">
        <v>0</v>
      </c>
      <c r="E1746" s="511"/>
    </row>
    <row r="1747" spans="1:5" ht="12.75" customHeight="1">
      <c r="A1747" s="21">
        <v>1</v>
      </c>
      <c r="B1747" s="761" t="s">
        <v>706</v>
      </c>
      <c r="C1747" t="s">
        <v>348</v>
      </c>
      <c r="D1747" s="509">
        <v>2123342.9</v>
      </c>
      <c r="E1747" s="511"/>
    </row>
    <row r="1748" spans="1:5">
      <c r="A1748" s="21">
        <v>1</v>
      </c>
      <c r="B1748" s="758"/>
      <c r="C1748" t="s">
        <v>349</v>
      </c>
      <c r="D1748" s="509">
        <v>5347.3</v>
      </c>
      <c r="E1748" s="511"/>
    </row>
    <row r="1749" spans="1:5">
      <c r="A1749" s="21">
        <v>1</v>
      </c>
      <c r="B1749" s="758"/>
      <c r="C1749" t="s">
        <v>350</v>
      </c>
      <c r="D1749" s="509">
        <v>158814.29999999999</v>
      </c>
      <c r="E1749" s="511"/>
    </row>
    <row r="1750" spans="1:5">
      <c r="A1750" s="21">
        <v>1</v>
      </c>
      <c r="B1750" s="758"/>
      <c r="C1750" t="s">
        <v>929</v>
      </c>
      <c r="D1750" s="509">
        <v>0</v>
      </c>
      <c r="E1750" s="511"/>
    </row>
    <row r="1751" spans="1:5" ht="12.75" customHeight="1">
      <c r="A1751" s="21">
        <v>1</v>
      </c>
      <c r="B1751" s="758"/>
      <c r="C1751" t="s">
        <v>345</v>
      </c>
      <c r="D1751" s="509">
        <v>38641.5</v>
      </c>
      <c r="E1751" s="511"/>
    </row>
    <row r="1752" spans="1:5" ht="12.75" customHeight="1">
      <c r="A1752" s="21">
        <v>1</v>
      </c>
      <c r="B1752" s="761" t="s">
        <v>707</v>
      </c>
      <c r="C1752" t="s">
        <v>348</v>
      </c>
      <c r="D1752" s="509">
        <v>982360.3</v>
      </c>
      <c r="E1752" s="511"/>
    </row>
    <row r="1753" spans="1:5">
      <c r="A1753" s="21">
        <v>1</v>
      </c>
      <c r="B1753" s="758"/>
      <c r="C1753" t="s">
        <v>349</v>
      </c>
      <c r="D1753" s="509">
        <v>0</v>
      </c>
      <c r="E1753" s="511"/>
    </row>
    <row r="1754" spans="1:5">
      <c r="A1754" s="21">
        <v>1</v>
      </c>
      <c r="B1754" s="758"/>
      <c r="C1754" t="s">
        <v>350</v>
      </c>
      <c r="D1754" s="509">
        <v>35933.599999999999</v>
      </c>
      <c r="E1754" s="511"/>
    </row>
    <row r="1755" spans="1:5">
      <c r="A1755" s="21">
        <v>1</v>
      </c>
      <c r="B1755" s="758"/>
      <c r="C1755" t="s">
        <v>929</v>
      </c>
      <c r="D1755" s="509">
        <v>0</v>
      </c>
      <c r="E1755" s="511"/>
    </row>
    <row r="1756" spans="1:5" ht="12.75" customHeight="1">
      <c r="A1756" s="21">
        <v>1</v>
      </c>
      <c r="B1756" s="758"/>
      <c r="C1756" t="s">
        <v>345</v>
      </c>
      <c r="D1756" s="509">
        <v>1201.4000000000001</v>
      </c>
      <c r="E1756" s="511"/>
    </row>
    <row r="1757" spans="1:5" ht="12.75" customHeight="1">
      <c r="A1757" s="21">
        <v>4</v>
      </c>
      <c r="B1757" s="761" t="s">
        <v>708</v>
      </c>
      <c r="C1757" t="s">
        <v>348</v>
      </c>
      <c r="D1757" s="509">
        <v>955952.5</v>
      </c>
      <c r="E1757" s="511"/>
    </row>
    <row r="1758" spans="1:5">
      <c r="A1758" s="21">
        <v>4</v>
      </c>
      <c r="B1758" s="758"/>
      <c r="C1758" t="s">
        <v>349</v>
      </c>
      <c r="D1758" s="509">
        <v>12375.5</v>
      </c>
      <c r="E1758" s="511"/>
    </row>
    <row r="1759" spans="1:5">
      <c r="A1759" s="21">
        <v>4</v>
      </c>
      <c r="B1759" s="758"/>
      <c r="C1759" t="s">
        <v>350</v>
      </c>
      <c r="D1759" s="509">
        <v>33487</v>
      </c>
      <c r="E1759" s="511"/>
    </row>
    <row r="1760" spans="1:5">
      <c r="A1760" s="21">
        <v>4</v>
      </c>
      <c r="B1760" s="758"/>
      <c r="C1760" t="s">
        <v>929</v>
      </c>
      <c r="D1760" s="509">
        <v>0</v>
      </c>
      <c r="E1760" s="511"/>
    </row>
    <row r="1761" spans="1:5" ht="12.75" customHeight="1">
      <c r="A1761" s="21">
        <v>4</v>
      </c>
      <c r="B1761" s="758"/>
      <c r="C1761" t="s">
        <v>345</v>
      </c>
      <c r="D1761" s="509">
        <v>19331</v>
      </c>
      <c r="E1761" s="511"/>
    </row>
    <row r="1762" spans="1:5" ht="12.75" customHeight="1">
      <c r="A1762" s="21">
        <v>11</v>
      </c>
      <c r="B1762" s="761" t="s">
        <v>709</v>
      </c>
      <c r="C1762" t="s">
        <v>348</v>
      </c>
      <c r="D1762" s="509">
        <v>1632031.5</v>
      </c>
      <c r="E1762" s="511"/>
    </row>
    <row r="1763" spans="1:5">
      <c r="A1763" s="21">
        <v>11</v>
      </c>
      <c r="B1763" s="758"/>
      <c r="C1763" t="s">
        <v>349</v>
      </c>
      <c r="D1763" s="509">
        <v>3795.6</v>
      </c>
      <c r="E1763" s="511"/>
    </row>
    <row r="1764" spans="1:5">
      <c r="A1764" s="21">
        <v>11</v>
      </c>
      <c r="B1764" s="758"/>
      <c r="C1764" t="s">
        <v>350</v>
      </c>
      <c r="D1764" s="509">
        <v>10473.5</v>
      </c>
      <c r="E1764" s="511"/>
    </row>
    <row r="1765" spans="1:5">
      <c r="A1765" s="21">
        <v>11</v>
      </c>
      <c r="B1765" s="758"/>
      <c r="C1765" t="s">
        <v>929</v>
      </c>
      <c r="D1765" s="509">
        <v>0</v>
      </c>
      <c r="E1765" s="511"/>
    </row>
    <row r="1766" spans="1:5" ht="12.75" customHeight="1">
      <c r="A1766" s="21">
        <v>11</v>
      </c>
      <c r="B1766" s="758"/>
      <c r="C1766" t="s">
        <v>345</v>
      </c>
      <c r="D1766" s="509">
        <v>0</v>
      </c>
      <c r="E1766" s="511"/>
    </row>
    <row r="1767" spans="1:5" ht="12.75" customHeight="1">
      <c r="A1767" s="21">
        <v>3</v>
      </c>
      <c r="B1767" s="761" t="s">
        <v>710</v>
      </c>
      <c r="C1767" t="s">
        <v>348</v>
      </c>
      <c r="D1767" s="509">
        <v>48366.6</v>
      </c>
      <c r="E1767" s="511"/>
    </row>
    <row r="1768" spans="1:5">
      <c r="A1768" s="21">
        <v>3</v>
      </c>
      <c r="B1768" s="758"/>
      <c r="C1768" t="s">
        <v>349</v>
      </c>
      <c r="D1768" s="509">
        <v>0</v>
      </c>
      <c r="E1768" s="511"/>
    </row>
    <row r="1769" spans="1:5">
      <c r="A1769" s="21">
        <v>3</v>
      </c>
      <c r="B1769" s="758"/>
      <c r="C1769" t="s">
        <v>350</v>
      </c>
      <c r="D1769" s="509">
        <v>16635.2</v>
      </c>
      <c r="E1769" s="511"/>
    </row>
    <row r="1770" spans="1:5">
      <c r="A1770" s="21">
        <v>3</v>
      </c>
      <c r="B1770" s="758"/>
      <c r="C1770" t="s">
        <v>929</v>
      </c>
      <c r="D1770" s="509">
        <v>0</v>
      </c>
      <c r="E1770" s="511"/>
    </row>
    <row r="1771" spans="1:5" ht="12.75" customHeight="1">
      <c r="A1771" s="21">
        <v>3</v>
      </c>
      <c r="B1771" s="758"/>
      <c r="C1771" t="s">
        <v>345</v>
      </c>
      <c r="D1771" s="509">
        <v>0</v>
      </c>
      <c r="E1771" s="511"/>
    </row>
    <row r="1772" spans="1:5" ht="12.75" customHeight="1">
      <c r="A1772" s="21">
        <v>1</v>
      </c>
      <c r="B1772" s="761" t="s">
        <v>711</v>
      </c>
      <c r="C1772" t="s">
        <v>348</v>
      </c>
      <c r="D1772" s="509">
        <v>165119.79999999999</v>
      </c>
      <c r="E1772" s="511"/>
    </row>
    <row r="1773" spans="1:5">
      <c r="A1773" s="21">
        <v>1</v>
      </c>
      <c r="B1773" s="758"/>
      <c r="C1773" t="s">
        <v>349</v>
      </c>
      <c r="D1773" s="509">
        <v>12981.2</v>
      </c>
      <c r="E1773" s="511"/>
    </row>
    <row r="1774" spans="1:5">
      <c r="A1774" s="21">
        <v>1</v>
      </c>
      <c r="B1774" s="758"/>
      <c r="C1774" t="s">
        <v>350</v>
      </c>
      <c r="D1774" s="509">
        <v>10423.1</v>
      </c>
      <c r="E1774" s="511"/>
    </row>
    <row r="1775" spans="1:5">
      <c r="A1775" s="21">
        <v>1</v>
      </c>
      <c r="B1775" s="758"/>
      <c r="C1775" t="s">
        <v>929</v>
      </c>
      <c r="D1775" s="509">
        <v>0</v>
      </c>
      <c r="E1775" s="511"/>
    </row>
    <row r="1776" spans="1:5" ht="12.75" customHeight="1">
      <c r="A1776" s="21">
        <v>1</v>
      </c>
      <c r="B1776" s="762"/>
      <c r="C1776" t="s">
        <v>345</v>
      </c>
      <c r="D1776" s="509">
        <v>0</v>
      </c>
      <c r="E1776" s="511"/>
    </row>
    <row r="1777" spans="1:5" ht="12.75" customHeight="1">
      <c r="A1777" s="21">
        <v>1</v>
      </c>
      <c r="B1777" s="761" t="s">
        <v>1797</v>
      </c>
      <c r="C1777" t="s">
        <v>348</v>
      </c>
      <c r="D1777" s="509">
        <v>27708.9</v>
      </c>
      <c r="E1777" s="511"/>
    </row>
    <row r="1778" spans="1:5">
      <c r="A1778" s="21">
        <v>1</v>
      </c>
      <c r="B1778" s="758"/>
      <c r="C1778" t="s">
        <v>349</v>
      </c>
      <c r="D1778" s="509">
        <v>0</v>
      </c>
      <c r="E1778" s="511"/>
    </row>
    <row r="1779" spans="1:5">
      <c r="A1779" s="21">
        <v>1</v>
      </c>
      <c r="B1779" s="758"/>
      <c r="C1779" t="s">
        <v>350</v>
      </c>
      <c r="D1779" s="509">
        <v>0</v>
      </c>
      <c r="E1779" s="511"/>
    </row>
    <row r="1780" spans="1:5">
      <c r="A1780" s="21">
        <v>1</v>
      </c>
      <c r="B1780" s="758"/>
      <c r="C1780" t="s">
        <v>929</v>
      </c>
      <c r="D1780" s="509">
        <v>0</v>
      </c>
      <c r="E1780" s="511"/>
    </row>
    <row r="1781" spans="1:5" ht="12.75" customHeight="1">
      <c r="A1781" s="21">
        <v>1</v>
      </c>
      <c r="B1781" s="758"/>
      <c r="C1781" t="s">
        <v>345</v>
      </c>
      <c r="D1781" s="509">
        <v>0</v>
      </c>
      <c r="E1781" s="511"/>
    </row>
    <row r="1782" spans="1:5" ht="12.75" customHeight="1">
      <c r="A1782" s="21">
        <v>2</v>
      </c>
      <c r="B1782" s="761" t="s">
        <v>712</v>
      </c>
      <c r="C1782" t="s">
        <v>348</v>
      </c>
      <c r="D1782" s="509">
        <v>0</v>
      </c>
      <c r="E1782" s="511"/>
    </row>
    <row r="1783" spans="1:5">
      <c r="A1783" s="21">
        <v>2</v>
      </c>
      <c r="B1783" s="758"/>
      <c r="C1783" t="s">
        <v>349</v>
      </c>
      <c r="D1783" s="509">
        <v>0</v>
      </c>
      <c r="E1783" s="511"/>
    </row>
    <row r="1784" spans="1:5">
      <c r="A1784" s="21">
        <v>2</v>
      </c>
      <c r="B1784" s="758"/>
      <c r="C1784" t="s">
        <v>350</v>
      </c>
      <c r="D1784" s="509">
        <v>62446.1</v>
      </c>
      <c r="E1784" s="511"/>
    </row>
    <row r="1785" spans="1:5">
      <c r="A1785" s="21">
        <v>2</v>
      </c>
      <c r="B1785" s="758"/>
      <c r="C1785" t="s">
        <v>929</v>
      </c>
      <c r="D1785" s="509">
        <v>0</v>
      </c>
      <c r="E1785" s="511"/>
    </row>
    <row r="1786" spans="1:5" ht="12.75" customHeight="1">
      <c r="A1786" s="21">
        <v>2</v>
      </c>
      <c r="B1786" s="758"/>
      <c r="C1786" t="s">
        <v>345</v>
      </c>
      <c r="D1786" s="509">
        <v>0</v>
      </c>
      <c r="E1786" s="511"/>
    </row>
    <row r="1787" spans="1:5" ht="12.75" customHeight="1">
      <c r="A1787" s="21">
        <v>7</v>
      </c>
      <c r="B1787" s="761" t="s">
        <v>713</v>
      </c>
      <c r="C1787" t="s">
        <v>348</v>
      </c>
      <c r="D1787" s="509">
        <v>0</v>
      </c>
      <c r="E1787" s="511"/>
    </row>
    <row r="1788" spans="1:5">
      <c r="A1788" s="21">
        <v>7</v>
      </c>
      <c r="B1788" s="758"/>
      <c r="C1788" t="s">
        <v>349</v>
      </c>
      <c r="D1788" s="509">
        <v>0</v>
      </c>
      <c r="E1788" s="511"/>
    </row>
    <row r="1789" spans="1:5">
      <c r="A1789" s="21">
        <v>7</v>
      </c>
      <c r="B1789" s="758"/>
      <c r="C1789" t="s">
        <v>350</v>
      </c>
      <c r="D1789" s="509">
        <v>17313.400000000001</v>
      </c>
      <c r="E1789" s="511"/>
    </row>
    <row r="1790" spans="1:5">
      <c r="A1790" s="21">
        <v>7</v>
      </c>
      <c r="B1790" s="758"/>
      <c r="C1790" t="s">
        <v>929</v>
      </c>
      <c r="D1790" s="509">
        <v>0</v>
      </c>
      <c r="E1790" s="511"/>
    </row>
    <row r="1791" spans="1:5" ht="12.75" customHeight="1">
      <c r="A1791" s="21">
        <v>7</v>
      </c>
      <c r="B1791" s="758"/>
      <c r="C1791" t="s">
        <v>345</v>
      </c>
      <c r="D1791" s="509">
        <v>0</v>
      </c>
      <c r="E1791" s="511"/>
    </row>
    <row r="1792" spans="1:5" ht="12.75" customHeight="1">
      <c r="A1792" s="21">
        <v>2</v>
      </c>
      <c r="B1792" s="761" t="s">
        <v>714</v>
      </c>
      <c r="C1792" t="s">
        <v>348</v>
      </c>
      <c r="D1792" s="509">
        <v>0</v>
      </c>
      <c r="E1792" s="511"/>
    </row>
    <row r="1793" spans="1:5">
      <c r="A1793" s="21">
        <v>2</v>
      </c>
      <c r="B1793" s="758"/>
      <c r="C1793" t="s">
        <v>349</v>
      </c>
      <c r="D1793" s="509">
        <v>0</v>
      </c>
      <c r="E1793" s="511"/>
    </row>
    <row r="1794" spans="1:5">
      <c r="A1794" s="21">
        <v>2</v>
      </c>
      <c r="B1794" s="758"/>
      <c r="C1794" t="s">
        <v>350</v>
      </c>
      <c r="D1794" s="509">
        <v>541548.5</v>
      </c>
      <c r="E1794" s="511"/>
    </row>
    <row r="1795" spans="1:5">
      <c r="A1795" s="21">
        <v>2</v>
      </c>
      <c r="B1795" s="758"/>
      <c r="C1795" t="s">
        <v>929</v>
      </c>
      <c r="D1795" s="509">
        <v>0</v>
      </c>
      <c r="E1795" s="511"/>
    </row>
    <row r="1796" spans="1:5" ht="12.75" customHeight="1">
      <c r="A1796" s="21">
        <v>2</v>
      </c>
      <c r="B1796" s="758"/>
      <c r="C1796" t="s">
        <v>345</v>
      </c>
      <c r="D1796" s="509">
        <v>0</v>
      </c>
      <c r="E1796" s="511"/>
    </row>
    <row r="1797" spans="1:5" ht="12.75" customHeight="1">
      <c r="A1797" s="21">
        <v>2</v>
      </c>
      <c r="B1797" s="761" t="s">
        <v>715</v>
      </c>
      <c r="C1797" t="s">
        <v>348</v>
      </c>
      <c r="D1797" s="509">
        <v>0</v>
      </c>
      <c r="E1797" s="511"/>
    </row>
    <row r="1798" spans="1:5">
      <c r="A1798" s="21">
        <v>2</v>
      </c>
      <c r="B1798" s="758"/>
      <c r="C1798" t="s">
        <v>349</v>
      </c>
      <c r="D1798" s="509">
        <v>0</v>
      </c>
      <c r="E1798" s="511"/>
    </row>
    <row r="1799" spans="1:5">
      <c r="A1799" s="21">
        <v>2</v>
      </c>
      <c r="B1799" s="758"/>
      <c r="C1799" t="s">
        <v>350</v>
      </c>
      <c r="D1799" s="509">
        <v>56603.199999999997</v>
      </c>
      <c r="E1799" s="511"/>
    </row>
    <row r="1800" spans="1:5">
      <c r="A1800" s="21">
        <v>2</v>
      </c>
      <c r="B1800" s="758"/>
      <c r="C1800" t="s">
        <v>929</v>
      </c>
      <c r="D1800" s="509">
        <v>0</v>
      </c>
      <c r="E1800" s="511"/>
    </row>
    <row r="1801" spans="1:5" ht="12.75" customHeight="1">
      <c r="A1801" s="21">
        <v>2</v>
      </c>
      <c r="B1801" s="758"/>
      <c r="C1801" t="s">
        <v>345</v>
      </c>
      <c r="D1801" s="509">
        <v>0</v>
      </c>
      <c r="E1801" s="511"/>
    </row>
    <row r="1802" spans="1:5" ht="12.75" customHeight="1">
      <c r="A1802" s="21">
        <v>2</v>
      </c>
      <c r="B1802" s="758" t="s">
        <v>1155</v>
      </c>
      <c r="C1802" t="s">
        <v>348</v>
      </c>
      <c r="D1802" s="509">
        <v>0</v>
      </c>
      <c r="E1802" s="511"/>
    </row>
    <row r="1803" spans="1:5" ht="12.75" customHeight="1">
      <c r="A1803" s="21">
        <v>2</v>
      </c>
      <c r="B1803" s="758"/>
      <c r="C1803" t="s">
        <v>349</v>
      </c>
      <c r="D1803" s="509">
        <v>0</v>
      </c>
      <c r="E1803" s="511"/>
    </row>
    <row r="1804" spans="1:5" ht="12.75" customHeight="1">
      <c r="A1804" s="21">
        <v>2</v>
      </c>
      <c r="B1804" s="758"/>
      <c r="C1804" t="s">
        <v>350</v>
      </c>
      <c r="D1804" s="509">
        <v>14595.4</v>
      </c>
      <c r="E1804" s="511"/>
    </row>
    <row r="1805" spans="1:5" ht="12.75" customHeight="1">
      <c r="A1805" s="21">
        <v>2</v>
      </c>
      <c r="B1805" s="758"/>
      <c r="C1805" t="s">
        <v>929</v>
      </c>
      <c r="D1805" s="509">
        <v>0</v>
      </c>
      <c r="E1805" s="511"/>
    </row>
    <row r="1806" spans="1:5" ht="12.75" customHeight="1">
      <c r="A1806" s="21">
        <v>2</v>
      </c>
      <c r="B1806" s="758"/>
      <c r="C1806" t="s">
        <v>345</v>
      </c>
      <c r="D1806" s="509">
        <v>0</v>
      </c>
      <c r="E1806" s="511"/>
    </row>
    <row r="1807" spans="1:5" ht="12.75" customHeight="1">
      <c r="A1807" s="21">
        <v>2</v>
      </c>
      <c r="B1807" s="758" t="s">
        <v>825</v>
      </c>
      <c r="C1807" t="s">
        <v>348</v>
      </c>
      <c r="D1807" s="509">
        <v>0</v>
      </c>
      <c r="E1807" s="511"/>
    </row>
    <row r="1808" spans="1:5" ht="12.75" customHeight="1">
      <c r="A1808" s="21">
        <v>2</v>
      </c>
      <c r="B1808" s="758"/>
      <c r="C1808" t="s">
        <v>349</v>
      </c>
      <c r="D1808" s="509">
        <v>0</v>
      </c>
      <c r="E1808" s="511"/>
    </row>
    <row r="1809" spans="1:5" ht="12.75" customHeight="1">
      <c r="A1809" s="21">
        <v>2</v>
      </c>
      <c r="B1809" s="758"/>
      <c r="C1809" t="s">
        <v>350</v>
      </c>
      <c r="D1809" s="509">
        <v>121665</v>
      </c>
      <c r="E1809" s="511"/>
    </row>
    <row r="1810" spans="1:5" ht="12.75" customHeight="1">
      <c r="A1810" s="21">
        <v>2</v>
      </c>
      <c r="B1810" s="758"/>
      <c r="C1810" t="s">
        <v>929</v>
      </c>
      <c r="D1810" s="509">
        <v>0</v>
      </c>
      <c r="E1810" s="511"/>
    </row>
    <row r="1811" spans="1:5" ht="12.75" customHeight="1">
      <c r="A1811" s="21">
        <v>2</v>
      </c>
      <c r="B1811" s="762"/>
      <c r="C1811" t="s">
        <v>345</v>
      </c>
      <c r="D1811" s="509">
        <v>0</v>
      </c>
      <c r="E1811" s="511"/>
    </row>
    <row r="1812" spans="1:5" ht="12.75" customHeight="1">
      <c r="A1812" s="21">
        <v>2</v>
      </c>
      <c r="B1812" s="759" t="s">
        <v>1798</v>
      </c>
      <c r="C1812" t="s">
        <v>348</v>
      </c>
      <c r="D1812" s="509">
        <v>0</v>
      </c>
      <c r="E1812" s="511"/>
    </row>
    <row r="1813" spans="1:5" ht="12.75" customHeight="1">
      <c r="A1813" s="21">
        <v>2</v>
      </c>
      <c r="B1813" s="758"/>
      <c r="C1813" t="s">
        <v>349</v>
      </c>
      <c r="D1813" s="509">
        <v>0</v>
      </c>
      <c r="E1813" s="511"/>
    </row>
    <row r="1814" spans="1:5" ht="12.75" customHeight="1">
      <c r="A1814" s="21">
        <v>2</v>
      </c>
      <c r="B1814" s="758"/>
      <c r="C1814" t="s">
        <v>350</v>
      </c>
      <c r="D1814" s="509">
        <v>3110.2</v>
      </c>
      <c r="E1814" s="511"/>
    </row>
    <row r="1815" spans="1:5" ht="12.75" customHeight="1">
      <c r="A1815" s="21">
        <v>2</v>
      </c>
      <c r="B1815" s="758"/>
      <c r="C1815" t="s">
        <v>929</v>
      </c>
      <c r="D1815" s="509">
        <v>0</v>
      </c>
      <c r="E1815" s="511"/>
    </row>
    <row r="1816" spans="1:5" ht="12.75" customHeight="1">
      <c r="A1816" s="21">
        <v>2</v>
      </c>
      <c r="B1816" s="758"/>
      <c r="C1816" t="s">
        <v>345</v>
      </c>
      <c r="D1816" s="509">
        <v>0</v>
      </c>
      <c r="E1816" s="511"/>
    </row>
    <row r="1817" spans="1:5" ht="12.75" customHeight="1">
      <c r="A1817" s="21">
        <v>2</v>
      </c>
      <c r="B1817" s="758" t="s">
        <v>1799</v>
      </c>
      <c r="C1817" t="s">
        <v>348</v>
      </c>
      <c r="D1817" s="509">
        <v>0</v>
      </c>
      <c r="E1817" s="511"/>
    </row>
    <row r="1818" spans="1:5" ht="12.75" customHeight="1">
      <c r="A1818" s="21">
        <v>2</v>
      </c>
      <c r="B1818" s="758"/>
      <c r="C1818" t="s">
        <v>349</v>
      </c>
      <c r="D1818" s="509">
        <v>0</v>
      </c>
      <c r="E1818" s="511"/>
    </row>
    <row r="1819" spans="1:5" ht="12.75" customHeight="1">
      <c r="A1819" s="21">
        <v>2</v>
      </c>
      <c r="B1819" s="758"/>
      <c r="C1819" t="s">
        <v>350</v>
      </c>
      <c r="D1819" s="509">
        <v>2901.4</v>
      </c>
      <c r="E1819" s="511"/>
    </row>
    <row r="1820" spans="1:5" ht="12.75" customHeight="1">
      <c r="A1820" s="21">
        <v>2</v>
      </c>
      <c r="B1820" s="758"/>
      <c r="C1820" t="s">
        <v>929</v>
      </c>
      <c r="D1820" s="509">
        <v>0</v>
      </c>
      <c r="E1820" s="511"/>
    </row>
    <row r="1821" spans="1:5" ht="12.75" customHeight="1">
      <c r="A1821" s="21">
        <v>2</v>
      </c>
      <c r="B1821" s="758"/>
      <c r="C1821" t="s">
        <v>345</v>
      </c>
      <c r="D1821" s="509">
        <v>0</v>
      </c>
      <c r="E1821" s="511"/>
    </row>
    <row r="1822" spans="1:5" ht="12.75" customHeight="1">
      <c r="A1822" s="21">
        <v>1</v>
      </c>
      <c r="B1822" s="758" t="s">
        <v>1800</v>
      </c>
      <c r="C1822" t="s">
        <v>348</v>
      </c>
      <c r="D1822" s="509">
        <v>1345687.5</v>
      </c>
      <c r="E1822" s="511"/>
    </row>
    <row r="1823" spans="1:5" ht="12.75" customHeight="1">
      <c r="A1823" s="21">
        <v>1</v>
      </c>
      <c r="B1823" s="758"/>
      <c r="C1823" t="s">
        <v>349</v>
      </c>
      <c r="D1823" s="509">
        <v>62755.6</v>
      </c>
      <c r="E1823" s="511"/>
    </row>
    <row r="1824" spans="1:5" ht="12.75" customHeight="1">
      <c r="A1824" s="21">
        <v>1</v>
      </c>
      <c r="B1824" s="758"/>
      <c r="C1824" t="s">
        <v>350</v>
      </c>
      <c r="D1824" s="509">
        <v>89613.1</v>
      </c>
      <c r="E1824" s="511"/>
    </row>
    <row r="1825" spans="1:5" ht="12.75" customHeight="1">
      <c r="A1825" s="21">
        <v>1</v>
      </c>
      <c r="B1825" s="758"/>
      <c r="C1825" t="s">
        <v>929</v>
      </c>
      <c r="D1825" s="509">
        <v>6034</v>
      </c>
      <c r="E1825" s="511"/>
    </row>
    <row r="1826" spans="1:5" ht="12.75" customHeight="1">
      <c r="A1826" s="21">
        <v>1</v>
      </c>
      <c r="B1826" s="760"/>
      <c r="C1826" t="s">
        <v>345</v>
      </c>
      <c r="D1826" s="509">
        <v>0</v>
      </c>
      <c r="E1826" s="511"/>
    </row>
    <row r="1827" spans="1:5" ht="12.75" customHeight="1">
      <c r="A1827" s="21">
        <v>2</v>
      </c>
      <c r="B1827" s="759" t="s">
        <v>1801</v>
      </c>
      <c r="C1827" t="s">
        <v>348</v>
      </c>
      <c r="D1827" s="509">
        <v>211.5</v>
      </c>
      <c r="E1827" s="511"/>
    </row>
    <row r="1828" spans="1:5" ht="12.75" customHeight="1">
      <c r="A1828" s="21">
        <v>2</v>
      </c>
      <c r="B1828" s="758"/>
      <c r="C1828" t="s">
        <v>349</v>
      </c>
      <c r="D1828" s="509">
        <v>0</v>
      </c>
      <c r="E1828" s="511"/>
    </row>
    <row r="1829" spans="1:5" ht="12.75" customHeight="1">
      <c r="A1829" s="21">
        <v>2</v>
      </c>
      <c r="B1829" s="758"/>
      <c r="C1829" t="s">
        <v>350</v>
      </c>
      <c r="D1829" s="509">
        <v>1970.5</v>
      </c>
      <c r="E1829" s="511"/>
    </row>
    <row r="1830" spans="1:5" ht="12.75" customHeight="1">
      <c r="A1830" s="21">
        <v>2</v>
      </c>
      <c r="B1830" s="758"/>
      <c r="C1830" t="s">
        <v>929</v>
      </c>
      <c r="D1830" s="509">
        <v>0</v>
      </c>
      <c r="E1830" s="511"/>
    </row>
    <row r="1831" spans="1:5" ht="12.75" customHeight="1">
      <c r="A1831" s="21">
        <v>2</v>
      </c>
      <c r="B1831" s="760"/>
      <c r="C1831" t="s">
        <v>345</v>
      </c>
      <c r="D1831" s="509">
        <v>0</v>
      </c>
      <c r="E1831" s="511"/>
    </row>
    <row r="1832" spans="1:5" s="82" customFormat="1" ht="12.75" customHeight="1">
      <c r="A1832" s="81">
        <v>2</v>
      </c>
      <c r="B1832" s="761" t="s">
        <v>716</v>
      </c>
      <c r="C1832" s="82" t="s">
        <v>348</v>
      </c>
      <c r="D1832" s="509">
        <v>0</v>
      </c>
      <c r="E1832" s="511"/>
    </row>
    <row r="1833" spans="1:5">
      <c r="A1833" s="21">
        <v>2</v>
      </c>
      <c r="B1833" s="758"/>
      <c r="C1833" t="s">
        <v>349</v>
      </c>
      <c r="D1833" s="509">
        <v>0</v>
      </c>
      <c r="E1833" s="511"/>
    </row>
    <row r="1834" spans="1:5">
      <c r="A1834" s="21">
        <v>2</v>
      </c>
      <c r="B1834" s="758"/>
      <c r="C1834" t="s">
        <v>350</v>
      </c>
      <c r="D1834" s="509">
        <v>59110</v>
      </c>
      <c r="E1834" s="511"/>
    </row>
    <row r="1835" spans="1:5">
      <c r="A1835" s="21">
        <v>2</v>
      </c>
      <c r="B1835" s="758"/>
      <c r="C1835" t="s">
        <v>929</v>
      </c>
      <c r="D1835" s="509">
        <v>0</v>
      </c>
      <c r="E1835" s="511"/>
    </row>
    <row r="1836" spans="1:5" ht="12.75" customHeight="1">
      <c r="A1836" s="21">
        <v>2</v>
      </c>
      <c r="B1836" s="758"/>
      <c r="C1836" t="s">
        <v>345</v>
      </c>
      <c r="D1836" s="509">
        <v>0</v>
      </c>
      <c r="E1836" s="511"/>
    </row>
    <row r="1837" spans="1:5" ht="12.75" customHeight="1">
      <c r="A1837" s="21">
        <v>2</v>
      </c>
      <c r="B1837" s="761" t="s">
        <v>717</v>
      </c>
      <c r="C1837" t="s">
        <v>348</v>
      </c>
      <c r="D1837" s="509">
        <v>0</v>
      </c>
      <c r="E1837" s="511"/>
    </row>
    <row r="1838" spans="1:5">
      <c r="A1838" s="21">
        <v>2</v>
      </c>
      <c r="B1838" s="758"/>
      <c r="C1838" t="s">
        <v>349</v>
      </c>
      <c r="D1838" s="509">
        <v>3548.7</v>
      </c>
      <c r="E1838" s="511"/>
    </row>
    <row r="1839" spans="1:5">
      <c r="A1839" s="21">
        <v>2</v>
      </c>
      <c r="B1839" s="758"/>
      <c r="C1839" t="s">
        <v>350</v>
      </c>
      <c r="D1839" s="509">
        <v>90941.3</v>
      </c>
      <c r="E1839" s="511"/>
    </row>
    <row r="1840" spans="1:5">
      <c r="A1840" s="21">
        <v>2</v>
      </c>
      <c r="B1840" s="758"/>
      <c r="C1840" t="s">
        <v>929</v>
      </c>
      <c r="D1840" s="509">
        <v>0</v>
      </c>
      <c r="E1840" s="511"/>
    </row>
    <row r="1841" spans="1:5" ht="12.75" customHeight="1">
      <c r="A1841" s="21">
        <v>2</v>
      </c>
      <c r="B1841" s="758"/>
      <c r="C1841" t="s">
        <v>345</v>
      </c>
      <c r="D1841" s="509">
        <v>0</v>
      </c>
      <c r="E1841" s="511"/>
    </row>
    <row r="1842" spans="1:5" ht="12.75" customHeight="1">
      <c r="A1842" s="21">
        <v>2</v>
      </c>
      <c r="B1842" s="761" t="s">
        <v>718</v>
      </c>
      <c r="C1842" t="s">
        <v>348</v>
      </c>
      <c r="D1842" s="509">
        <v>0</v>
      </c>
      <c r="E1842" s="511"/>
    </row>
    <row r="1843" spans="1:5">
      <c r="A1843" s="21">
        <v>2</v>
      </c>
      <c r="B1843" s="758"/>
      <c r="C1843" t="s">
        <v>349</v>
      </c>
      <c r="D1843" s="509">
        <v>0</v>
      </c>
      <c r="E1843" s="511"/>
    </row>
    <row r="1844" spans="1:5">
      <c r="A1844" s="21">
        <v>2</v>
      </c>
      <c r="B1844" s="758"/>
      <c r="C1844" t="s">
        <v>350</v>
      </c>
      <c r="D1844" s="509">
        <v>55744.2</v>
      </c>
      <c r="E1844" s="511"/>
    </row>
    <row r="1845" spans="1:5">
      <c r="A1845" s="21">
        <v>2</v>
      </c>
      <c r="B1845" s="758"/>
      <c r="C1845" t="s">
        <v>929</v>
      </c>
      <c r="D1845" s="509">
        <v>0</v>
      </c>
      <c r="E1845" s="511"/>
    </row>
    <row r="1846" spans="1:5">
      <c r="A1846" s="21">
        <v>2</v>
      </c>
      <c r="B1846" s="758"/>
      <c r="C1846" t="s">
        <v>345</v>
      </c>
      <c r="D1846" s="509">
        <v>0</v>
      </c>
      <c r="E1846" s="511"/>
    </row>
    <row r="1847" spans="1:5">
      <c r="A1847" s="21">
        <v>2</v>
      </c>
      <c r="B1847" s="761" t="s">
        <v>719</v>
      </c>
      <c r="C1847" t="s">
        <v>348</v>
      </c>
      <c r="D1847" s="509">
        <v>0</v>
      </c>
      <c r="E1847" s="511"/>
    </row>
    <row r="1848" spans="1:5">
      <c r="A1848" s="21">
        <v>2</v>
      </c>
      <c r="B1848" s="758"/>
      <c r="C1848" t="s">
        <v>349</v>
      </c>
      <c r="D1848" s="509">
        <v>0</v>
      </c>
      <c r="E1848" s="511"/>
    </row>
    <row r="1849" spans="1:5">
      <c r="A1849" s="21">
        <v>2</v>
      </c>
      <c r="B1849" s="758"/>
      <c r="C1849" t="s">
        <v>350</v>
      </c>
      <c r="D1849" s="509">
        <v>111995.8</v>
      </c>
      <c r="E1849" s="511"/>
    </row>
    <row r="1850" spans="1:5">
      <c r="A1850" s="21">
        <v>2</v>
      </c>
      <c r="B1850" s="758"/>
      <c r="C1850" t="s">
        <v>929</v>
      </c>
      <c r="D1850" s="509">
        <v>0</v>
      </c>
      <c r="E1850" s="511"/>
    </row>
    <row r="1851" spans="1:5" ht="12.75" customHeight="1">
      <c r="A1851" s="21">
        <v>2</v>
      </c>
      <c r="B1851" s="758"/>
      <c r="C1851" t="s">
        <v>345</v>
      </c>
      <c r="D1851" s="509">
        <v>0</v>
      </c>
      <c r="E1851" s="511"/>
    </row>
    <row r="1852" spans="1:5" ht="12.75" customHeight="1">
      <c r="A1852" s="21">
        <v>2</v>
      </c>
      <c r="B1852" s="761" t="s">
        <v>720</v>
      </c>
      <c r="C1852" t="s">
        <v>348</v>
      </c>
      <c r="D1852" s="509">
        <v>0</v>
      </c>
      <c r="E1852" s="511"/>
    </row>
    <row r="1853" spans="1:5">
      <c r="A1853" s="21">
        <v>2</v>
      </c>
      <c r="B1853" s="758"/>
      <c r="C1853" t="s">
        <v>349</v>
      </c>
      <c r="D1853" s="509">
        <v>0</v>
      </c>
      <c r="E1853" s="511"/>
    </row>
    <row r="1854" spans="1:5">
      <c r="A1854" s="21">
        <v>2</v>
      </c>
      <c r="B1854" s="758"/>
      <c r="C1854" t="s">
        <v>350</v>
      </c>
      <c r="D1854" s="509">
        <v>22499.8</v>
      </c>
      <c r="E1854" s="511"/>
    </row>
    <row r="1855" spans="1:5">
      <c r="A1855" s="21">
        <v>2</v>
      </c>
      <c r="B1855" s="758"/>
      <c r="C1855" t="s">
        <v>929</v>
      </c>
      <c r="D1855" s="509">
        <v>10424.4</v>
      </c>
      <c r="E1855" s="511"/>
    </row>
    <row r="1856" spans="1:5" ht="12.75" customHeight="1">
      <c r="A1856" s="21">
        <v>2</v>
      </c>
      <c r="B1856" s="758"/>
      <c r="C1856" t="s">
        <v>345</v>
      </c>
      <c r="D1856" s="509">
        <v>0</v>
      </c>
      <c r="E1856" s="511"/>
    </row>
    <row r="1857" spans="1:5" ht="12.75" customHeight="1">
      <c r="A1857" s="21">
        <v>2</v>
      </c>
      <c r="B1857" s="761" t="s">
        <v>721</v>
      </c>
      <c r="C1857" t="s">
        <v>348</v>
      </c>
      <c r="D1857" s="509">
        <v>0</v>
      </c>
      <c r="E1857" s="511"/>
    </row>
    <row r="1858" spans="1:5">
      <c r="A1858" s="21">
        <v>2</v>
      </c>
      <c r="B1858" s="758"/>
      <c r="C1858" t="s">
        <v>349</v>
      </c>
      <c r="D1858" s="509">
        <v>0</v>
      </c>
      <c r="E1858" s="511"/>
    </row>
    <row r="1859" spans="1:5">
      <c r="A1859" s="21">
        <v>2</v>
      </c>
      <c r="B1859" s="758"/>
      <c r="C1859" t="s">
        <v>350</v>
      </c>
      <c r="D1859" s="509">
        <v>29263.200000000001</v>
      </c>
      <c r="E1859" s="511"/>
    </row>
    <row r="1860" spans="1:5">
      <c r="A1860" s="21">
        <v>2</v>
      </c>
      <c r="B1860" s="758"/>
      <c r="C1860" t="s">
        <v>929</v>
      </c>
      <c r="D1860" s="509">
        <v>0</v>
      </c>
      <c r="E1860" s="511"/>
    </row>
    <row r="1861" spans="1:5">
      <c r="A1861" s="21">
        <v>2</v>
      </c>
      <c r="B1861" s="762"/>
      <c r="C1861" t="s">
        <v>345</v>
      </c>
      <c r="D1861" s="509">
        <v>0</v>
      </c>
      <c r="E1861" s="511"/>
    </row>
    <row r="1862" spans="1:5">
      <c r="A1862" s="21">
        <v>1</v>
      </c>
      <c r="B1862" s="761" t="s">
        <v>722</v>
      </c>
      <c r="C1862" t="s">
        <v>348</v>
      </c>
      <c r="D1862" s="509">
        <v>873972</v>
      </c>
      <c r="E1862" s="511"/>
    </row>
    <row r="1863" spans="1:5">
      <c r="A1863" s="21">
        <v>1</v>
      </c>
      <c r="B1863" s="758"/>
      <c r="C1863" t="s">
        <v>349</v>
      </c>
      <c r="D1863" s="509">
        <v>95739.5</v>
      </c>
      <c r="E1863" s="511"/>
    </row>
    <row r="1864" spans="1:5">
      <c r="A1864" s="21">
        <v>1</v>
      </c>
      <c r="B1864" s="758"/>
      <c r="C1864" t="s">
        <v>350</v>
      </c>
      <c r="D1864" s="509">
        <v>80324.2</v>
      </c>
      <c r="E1864" s="511"/>
    </row>
    <row r="1865" spans="1:5">
      <c r="A1865" s="21">
        <v>1</v>
      </c>
      <c r="B1865" s="758"/>
      <c r="C1865" t="s">
        <v>929</v>
      </c>
      <c r="D1865" s="509">
        <v>0</v>
      </c>
      <c r="E1865" s="511"/>
    </row>
    <row r="1866" spans="1:5" ht="12.75" customHeight="1">
      <c r="A1866" s="21">
        <v>1</v>
      </c>
      <c r="B1866" s="758"/>
      <c r="C1866" t="s">
        <v>345</v>
      </c>
      <c r="D1866" s="509">
        <v>0</v>
      </c>
      <c r="E1866" s="511"/>
    </row>
    <row r="1867" spans="1:5" ht="12.75" customHeight="1">
      <c r="A1867" s="21">
        <v>2</v>
      </c>
      <c r="B1867" s="761" t="s">
        <v>723</v>
      </c>
      <c r="C1867" t="s">
        <v>348</v>
      </c>
      <c r="D1867" s="509">
        <v>0</v>
      </c>
      <c r="E1867" s="511"/>
    </row>
    <row r="1868" spans="1:5">
      <c r="A1868" s="21">
        <v>2</v>
      </c>
      <c r="B1868" s="758"/>
      <c r="C1868" t="s">
        <v>349</v>
      </c>
      <c r="D1868" s="509">
        <v>0</v>
      </c>
      <c r="E1868" s="511"/>
    </row>
    <row r="1869" spans="1:5">
      <c r="A1869" s="21">
        <v>2</v>
      </c>
      <c r="B1869" s="758"/>
      <c r="C1869" t="s">
        <v>350</v>
      </c>
      <c r="D1869" s="509">
        <v>20014.2</v>
      </c>
      <c r="E1869" s="511"/>
    </row>
    <row r="1870" spans="1:5">
      <c r="A1870" s="21">
        <v>2</v>
      </c>
      <c r="B1870" s="758"/>
      <c r="C1870" t="s">
        <v>929</v>
      </c>
      <c r="D1870" s="509">
        <v>0</v>
      </c>
      <c r="E1870" s="511"/>
    </row>
    <row r="1871" spans="1:5" ht="12.75" customHeight="1">
      <c r="A1871" s="21">
        <v>2</v>
      </c>
      <c r="B1871" s="758"/>
      <c r="C1871" t="s">
        <v>345</v>
      </c>
      <c r="D1871" s="509">
        <v>0</v>
      </c>
      <c r="E1871" s="511"/>
    </row>
    <row r="1872" spans="1:5" ht="12.75" customHeight="1">
      <c r="A1872" s="21">
        <v>1</v>
      </c>
      <c r="B1872" s="761" t="s">
        <v>724</v>
      </c>
      <c r="C1872" t="s">
        <v>348</v>
      </c>
      <c r="D1872" s="509">
        <v>17374.2</v>
      </c>
      <c r="E1872" s="511"/>
    </row>
    <row r="1873" spans="1:5">
      <c r="A1873" s="21">
        <v>1</v>
      </c>
      <c r="B1873" s="758"/>
      <c r="C1873" t="s">
        <v>349</v>
      </c>
      <c r="D1873" s="509">
        <v>0</v>
      </c>
      <c r="E1873" s="511"/>
    </row>
    <row r="1874" spans="1:5">
      <c r="A1874" s="21">
        <v>1</v>
      </c>
      <c r="B1874" s="758"/>
      <c r="C1874" t="s">
        <v>350</v>
      </c>
      <c r="D1874" s="509">
        <v>349.1</v>
      </c>
      <c r="E1874" s="511"/>
    </row>
    <row r="1875" spans="1:5">
      <c r="A1875" s="21">
        <v>1</v>
      </c>
      <c r="B1875" s="758"/>
      <c r="C1875" t="s">
        <v>929</v>
      </c>
      <c r="D1875" s="509">
        <v>0</v>
      </c>
      <c r="E1875" s="511"/>
    </row>
    <row r="1876" spans="1:5" ht="12.75" customHeight="1">
      <c r="A1876" s="21">
        <v>1</v>
      </c>
      <c r="B1876" s="758"/>
      <c r="C1876" t="s">
        <v>345</v>
      </c>
      <c r="D1876" s="509">
        <v>0</v>
      </c>
      <c r="E1876" s="511"/>
    </row>
    <row r="1877" spans="1:5" ht="12.75" customHeight="1">
      <c r="A1877" s="21">
        <v>2</v>
      </c>
      <c r="B1877" s="761" t="s">
        <v>725</v>
      </c>
      <c r="C1877" t="s">
        <v>348</v>
      </c>
      <c r="D1877" s="509">
        <v>0</v>
      </c>
      <c r="E1877" s="511"/>
    </row>
    <row r="1878" spans="1:5">
      <c r="A1878" s="21">
        <v>2</v>
      </c>
      <c r="B1878" s="758"/>
      <c r="C1878" t="s">
        <v>349</v>
      </c>
      <c r="D1878" s="509">
        <v>0</v>
      </c>
      <c r="E1878" s="511"/>
    </row>
    <row r="1879" spans="1:5">
      <c r="A1879" s="21">
        <v>2</v>
      </c>
      <c r="B1879" s="758"/>
      <c r="C1879" t="s">
        <v>350</v>
      </c>
      <c r="D1879" s="509">
        <v>5998.3</v>
      </c>
      <c r="E1879" s="511"/>
    </row>
    <row r="1880" spans="1:5">
      <c r="A1880" s="21">
        <v>2</v>
      </c>
      <c r="B1880" s="758"/>
      <c r="C1880" t="s">
        <v>929</v>
      </c>
      <c r="D1880" s="509">
        <v>0</v>
      </c>
      <c r="E1880" s="511"/>
    </row>
    <row r="1881" spans="1:5">
      <c r="A1881" s="21">
        <v>2</v>
      </c>
      <c r="B1881" s="758"/>
      <c r="C1881" t="s">
        <v>345</v>
      </c>
      <c r="D1881" s="509">
        <v>0</v>
      </c>
      <c r="E1881" s="511"/>
    </row>
    <row r="1882" spans="1:5" ht="12.75" customHeight="1">
      <c r="A1882" s="21">
        <v>1</v>
      </c>
      <c r="B1882" s="761" t="s">
        <v>726</v>
      </c>
      <c r="C1882" t="s">
        <v>348</v>
      </c>
      <c r="D1882" s="509">
        <v>1015513.1</v>
      </c>
      <c r="E1882" s="511"/>
    </row>
    <row r="1883" spans="1:5">
      <c r="A1883" s="21">
        <v>1</v>
      </c>
      <c r="B1883" s="758"/>
      <c r="C1883" t="s">
        <v>349</v>
      </c>
      <c r="D1883" s="509">
        <v>32285.8</v>
      </c>
      <c r="E1883" s="511"/>
    </row>
    <row r="1884" spans="1:5">
      <c r="A1884" s="21">
        <v>1</v>
      </c>
      <c r="B1884" s="758"/>
      <c r="C1884" t="s">
        <v>350</v>
      </c>
      <c r="D1884" s="509">
        <v>61768.6</v>
      </c>
      <c r="E1884" s="511"/>
    </row>
    <row r="1885" spans="1:5">
      <c r="A1885" s="21">
        <v>1</v>
      </c>
      <c r="B1885" s="758"/>
      <c r="C1885" t="s">
        <v>929</v>
      </c>
      <c r="D1885" s="509">
        <v>0</v>
      </c>
      <c r="E1885" s="511"/>
    </row>
    <row r="1886" spans="1:5" ht="12.75" customHeight="1">
      <c r="A1886" s="21">
        <v>1</v>
      </c>
      <c r="B1886" s="758"/>
      <c r="C1886" t="s">
        <v>345</v>
      </c>
      <c r="D1886" s="509">
        <v>21816.6</v>
      </c>
      <c r="E1886" s="511"/>
    </row>
    <row r="1887" spans="1:5" ht="12.75" customHeight="1">
      <c r="A1887" s="21">
        <v>4</v>
      </c>
      <c r="B1887" s="761" t="s">
        <v>727</v>
      </c>
      <c r="C1887" t="s">
        <v>348</v>
      </c>
      <c r="D1887" s="509">
        <v>453878.6</v>
      </c>
      <c r="E1887" s="511"/>
    </row>
    <row r="1888" spans="1:5">
      <c r="A1888" s="21">
        <v>4</v>
      </c>
      <c r="B1888" s="758"/>
      <c r="C1888" t="s">
        <v>349</v>
      </c>
      <c r="D1888" s="509">
        <v>0</v>
      </c>
      <c r="E1888" s="511"/>
    </row>
    <row r="1889" spans="1:5">
      <c r="A1889" s="21">
        <v>4</v>
      </c>
      <c r="B1889" s="758"/>
      <c r="C1889" t="s">
        <v>350</v>
      </c>
      <c r="D1889" s="509">
        <v>0</v>
      </c>
      <c r="E1889" s="511"/>
    </row>
    <row r="1890" spans="1:5">
      <c r="A1890" s="21">
        <v>4</v>
      </c>
      <c r="B1890" s="758"/>
      <c r="C1890" t="s">
        <v>929</v>
      </c>
      <c r="D1890" s="509">
        <v>0</v>
      </c>
      <c r="E1890" s="511"/>
    </row>
    <row r="1891" spans="1:5">
      <c r="A1891" s="21">
        <v>4</v>
      </c>
      <c r="B1891" s="758"/>
      <c r="C1891" t="s">
        <v>345</v>
      </c>
      <c r="D1891" s="509">
        <v>0</v>
      </c>
      <c r="E1891" s="511"/>
    </row>
    <row r="1892" spans="1:5">
      <c r="A1892" s="21">
        <v>2</v>
      </c>
      <c r="B1892" s="761" t="s">
        <v>728</v>
      </c>
      <c r="C1892" t="s">
        <v>348</v>
      </c>
      <c r="D1892" s="509">
        <v>7473.7</v>
      </c>
      <c r="E1892" s="511"/>
    </row>
    <row r="1893" spans="1:5">
      <c r="A1893" s="21">
        <v>2</v>
      </c>
      <c r="B1893" s="758"/>
      <c r="C1893" t="s">
        <v>349</v>
      </c>
      <c r="D1893" s="509">
        <v>0</v>
      </c>
      <c r="E1893" s="511"/>
    </row>
    <row r="1894" spans="1:5">
      <c r="A1894" s="21">
        <v>2</v>
      </c>
      <c r="B1894" s="758"/>
      <c r="C1894" t="s">
        <v>350</v>
      </c>
      <c r="D1894" s="509">
        <v>28859.7</v>
      </c>
      <c r="E1894" s="511"/>
    </row>
    <row r="1895" spans="1:5">
      <c r="A1895" s="21">
        <v>2</v>
      </c>
      <c r="B1895" s="758"/>
      <c r="C1895" t="s">
        <v>929</v>
      </c>
      <c r="D1895" s="509">
        <v>0</v>
      </c>
      <c r="E1895" s="511"/>
    </row>
    <row r="1896" spans="1:5" ht="12.75" customHeight="1">
      <c r="A1896" s="21">
        <v>2</v>
      </c>
      <c r="B1896" s="758"/>
      <c r="C1896" t="s">
        <v>345</v>
      </c>
      <c r="D1896" s="509">
        <v>0</v>
      </c>
      <c r="E1896" s="511"/>
    </row>
    <row r="1897" spans="1:5" ht="12.75" customHeight="1">
      <c r="A1897" s="21">
        <v>2</v>
      </c>
      <c r="B1897" s="761" t="s">
        <v>729</v>
      </c>
      <c r="C1897" t="s">
        <v>348</v>
      </c>
      <c r="D1897" s="509">
        <v>397.6</v>
      </c>
      <c r="E1897" s="511"/>
    </row>
    <row r="1898" spans="1:5">
      <c r="A1898" s="21">
        <v>2</v>
      </c>
      <c r="B1898" s="758"/>
      <c r="C1898" t="s">
        <v>349</v>
      </c>
      <c r="D1898" s="509">
        <v>0</v>
      </c>
      <c r="E1898" s="511"/>
    </row>
    <row r="1899" spans="1:5">
      <c r="A1899" s="21">
        <v>2</v>
      </c>
      <c r="B1899" s="758"/>
      <c r="C1899" t="s">
        <v>350</v>
      </c>
      <c r="D1899" s="509">
        <v>2753</v>
      </c>
      <c r="E1899" s="511"/>
    </row>
    <row r="1900" spans="1:5">
      <c r="A1900" s="21">
        <v>2</v>
      </c>
      <c r="B1900" s="758"/>
      <c r="C1900" t="s">
        <v>929</v>
      </c>
      <c r="D1900" s="509">
        <v>0</v>
      </c>
      <c r="E1900" s="511"/>
    </row>
    <row r="1901" spans="1:5" ht="12.75" customHeight="1">
      <c r="A1901" s="21">
        <v>2</v>
      </c>
      <c r="B1901" s="758"/>
      <c r="C1901" t="s">
        <v>345</v>
      </c>
      <c r="D1901" s="509">
        <v>0</v>
      </c>
      <c r="E1901" s="511"/>
    </row>
    <row r="1902" spans="1:5" ht="12.75" customHeight="1">
      <c r="A1902" s="21">
        <v>2</v>
      </c>
      <c r="B1902" s="761" t="s">
        <v>730</v>
      </c>
      <c r="C1902" t="s">
        <v>348</v>
      </c>
      <c r="D1902" s="509">
        <v>0</v>
      </c>
      <c r="E1902" s="511"/>
    </row>
    <row r="1903" spans="1:5">
      <c r="A1903" s="21">
        <v>2</v>
      </c>
      <c r="B1903" s="758"/>
      <c r="C1903" t="s">
        <v>349</v>
      </c>
      <c r="D1903" s="509">
        <v>0</v>
      </c>
      <c r="E1903" s="511"/>
    </row>
    <row r="1904" spans="1:5">
      <c r="A1904" s="21">
        <v>2</v>
      </c>
      <c r="B1904" s="758"/>
      <c r="C1904" t="s">
        <v>350</v>
      </c>
      <c r="D1904" s="509">
        <v>142255.29999999999</v>
      </c>
      <c r="E1904" s="511"/>
    </row>
    <row r="1905" spans="1:5">
      <c r="A1905" s="21">
        <v>2</v>
      </c>
      <c r="B1905" s="758"/>
      <c r="C1905" t="s">
        <v>929</v>
      </c>
      <c r="D1905" s="509">
        <v>0</v>
      </c>
      <c r="E1905" s="511"/>
    </row>
    <row r="1906" spans="1:5" ht="12.75" customHeight="1">
      <c r="A1906" s="21">
        <v>2</v>
      </c>
      <c r="B1906" s="758"/>
      <c r="C1906" t="s">
        <v>345</v>
      </c>
      <c r="D1906" s="509">
        <v>0</v>
      </c>
      <c r="E1906" s="511"/>
    </row>
    <row r="1907" spans="1:5" ht="12.75" customHeight="1">
      <c r="A1907" s="21">
        <v>1</v>
      </c>
      <c r="B1907" s="761" t="s">
        <v>731</v>
      </c>
      <c r="C1907" t="s">
        <v>348</v>
      </c>
      <c r="D1907" s="509">
        <v>995285.4</v>
      </c>
      <c r="E1907" s="511"/>
    </row>
    <row r="1908" spans="1:5">
      <c r="A1908" s="21">
        <v>1</v>
      </c>
      <c r="B1908" s="758"/>
      <c r="C1908" t="s">
        <v>349</v>
      </c>
      <c r="D1908" s="509">
        <v>1049157.2</v>
      </c>
      <c r="E1908" s="511"/>
    </row>
    <row r="1909" spans="1:5">
      <c r="A1909" s="21">
        <v>1</v>
      </c>
      <c r="B1909" s="758"/>
      <c r="C1909" t="s">
        <v>350</v>
      </c>
      <c r="D1909" s="509">
        <v>339116.6</v>
      </c>
      <c r="E1909" s="511"/>
    </row>
    <row r="1910" spans="1:5">
      <c r="A1910" s="21">
        <v>1</v>
      </c>
      <c r="B1910" s="758"/>
      <c r="C1910" t="s">
        <v>929</v>
      </c>
      <c r="D1910" s="509">
        <v>0</v>
      </c>
      <c r="E1910" s="511"/>
    </row>
    <row r="1911" spans="1:5" ht="12.75" customHeight="1">
      <c r="A1911" s="21">
        <v>1</v>
      </c>
      <c r="B1911" s="758"/>
      <c r="C1911" t="s">
        <v>345</v>
      </c>
      <c r="D1911" s="509">
        <v>0</v>
      </c>
      <c r="E1911" s="511"/>
    </row>
    <row r="1912" spans="1:5" ht="12.75" customHeight="1">
      <c r="A1912" s="21">
        <v>1</v>
      </c>
      <c r="B1912" s="761" t="s">
        <v>732</v>
      </c>
      <c r="C1912" t="s">
        <v>348</v>
      </c>
      <c r="D1912" s="509">
        <v>291520.40000000002</v>
      </c>
      <c r="E1912" s="511"/>
    </row>
    <row r="1913" spans="1:5">
      <c r="A1913" s="21">
        <v>1</v>
      </c>
      <c r="B1913" s="758"/>
      <c r="C1913" t="s">
        <v>349</v>
      </c>
      <c r="D1913" s="509">
        <v>0</v>
      </c>
      <c r="E1913" s="511"/>
    </row>
    <row r="1914" spans="1:5">
      <c r="A1914" s="21">
        <v>1</v>
      </c>
      <c r="B1914" s="758"/>
      <c r="C1914" t="s">
        <v>350</v>
      </c>
      <c r="D1914" s="509">
        <v>50735.1</v>
      </c>
      <c r="E1914" s="511"/>
    </row>
    <row r="1915" spans="1:5">
      <c r="A1915" s="21">
        <v>1</v>
      </c>
      <c r="B1915" s="758"/>
      <c r="C1915" t="s">
        <v>929</v>
      </c>
      <c r="D1915" s="509">
        <v>0</v>
      </c>
      <c r="E1915" s="511"/>
    </row>
    <row r="1916" spans="1:5" ht="12.75" customHeight="1">
      <c r="A1916" s="21">
        <v>1</v>
      </c>
      <c r="B1916" s="758"/>
      <c r="C1916" t="s">
        <v>345</v>
      </c>
      <c r="D1916" s="509">
        <v>0</v>
      </c>
      <c r="E1916" s="511"/>
    </row>
    <row r="1917" spans="1:5" ht="12.75" customHeight="1">
      <c r="A1917" s="21">
        <v>2</v>
      </c>
      <c r="B1917" s="761" t="s">
        <v>733</v>
      </c>
      <c r="C1917" t="s">
        <v>348</v>
      </c>
      <c r="D1917" s="509">
        <v>0</v>
      </c>
      <c r="E1917" s="511"/>
    </row>
    <row r="1918" spans="1:5">
      <c r="A1918" s="21">
        <v>2</v>
      </c>
      <c r="B1918" s="758"/>
      <c r="C1918" t="s">
        <v>349</v>
      </c>
      <c r="D1918" s="509">
        <v>0</v>
      </c>
      <c r="E1918" s="511"/>
    </row>
    <row r="1919" spans="1:5">
      <c r="A1919" s="21">
        <v>2</v>
      </c>
      <c r="B1919" s="758"/>
      <c r="C1919" t="s">
        <v>350</v>
      </c>
      <c r="D1919" s="509">
        <v>45494.2</v>
      </c>
      <c r="E1919" s="511"/>
    </row>
    <row r="1920" spans="1:5">
      <c r="A1920" s="21">
        <v>2</v>
      </c>
      <c r="B1920" s="758"/>
      <c r="C1920" t="s">
        <v>929</v>
      </c>
      <c r="D1920" s="509">
        <v>0</v>
      </c>
      <c r="E1920" s="511"/>
    </row>
    <row r="1921" spans="1:5">
      <c r="A1921" s="21">
        <v>2</v>
      </c>
      <c r="B1921" s="758"/>
      <c r="C1921" t="s">
        <v>345</v>
      </c>
      <c r="D1921" s="509">
        <v>0</v>
      </c>
      <c r="E1921" s="511"/>
    </row>
    <row r="1922" spans="1:5">
      <c r="A1922" s="21">
        <v>2</v>
      </c>
      <c r="B1922" s="761" t="s">
        <v>734</v>
      </c>
      <c r="C1922" t="s">
        <v>348</v>
      </c>
      <c r="D1922" s="509">
        <v>0</v>
      </c>
      <c r="E1922" s="511"/>
    </row>
    <row r="1923" spans="1:5">
      <c r="A1923" s="21">
        <v>2</v>
      </c>
      <c r="B1923" s="758"/>
      <c r="C1923" t="s">
        <v>349</v>
      </c>
      <c r="D1923" s="509">
        <v>0</v>
      </c>
      <c r="E1923" s="511"/>
    </row>
    <row r="1924" spans="1:5">
      <c r="A1924" s="21">
        <v>2</v>
      </c>
      <c r="B1924" s="758"/>
      <c r="C1924" t="s">
        <v>350</v>
      </c>
      <c r="D1924" s="509">
        <v>3527.5</v>
      </c>
      <c r="E1924" s="511"/>
    </row>
    <row r="1925" spans="1:5">
      <c r="A1925" s="21">
        <v>2</v>
      </c>
      <c r="B1925" s="758"/>
      <c r="C1925" t="s">
        <v>929</v>
      </c>
      <c r="D1925" s="509">
        <v>0</v>
      </c>
      <c r="E1925" s="511"/>
    </row>
    <row r="1926" spans="1:5">
      <c r="A1926" s="21">
        <v>2</v>
      </c>
      <c r="B1926" s="758"/>
      <c r="C1926" t="s">
        <v>345</v>
      </c>
      <c r="D1926" s="509">
        <v>0</v>
      </c>
      <c r="E1926" s="511"/>
    </row>
    <row r="1927" spans="1:5">
      <c r="A1927" s="21">
        <v>1</v>
      </c>
      <c r="B1927" s="761" t="s">
        <v>735</v>
      </c>
      <c r="C1927" t="s">
        <v>348</v>
      </c>
      <c r="D1927" s="509">
        <v>565907.30000000005</v>
      </c>
      <c r="E1927" s="511"/>
    </row>
    <row r="1928" spans="1:5">
      <c r="A1928" s="21">
        <v>1</v>
      </c>
      <c r="B1928" s="758"/>
      <c r="C1928" t="s">
        <v>349</v>
      </c>
      <c r="D1928" s="509">
        <v>33016.800000000003</v>
      </c>
      <c r="E1928" s="511"/>
    </row>
    <row r="1929" spans="1:5">
      <c r="A1929" s="21">
        <v>1</v>
      </c>
      <c r="B1929" s="758"/>
      <c r="C1929" t="s">
        <v>350</v>
      </c>
      <c r="D1929" s="509">
        <v>32848.800000000003</v>
      </c>
      <c r="E1929" s="511"/>
    </row>
    <row r="1930" spans="1:5">
      <c r="A1930" s="21">
        <v>1</v>
      </c>
      <c r="B1930" s="758"/>
      <c r="C1930" t="s">
        <v>929</v>
      </c>
      <c r="D1930" s="509">
        <v>0</v>
      </c>
      <c r="E1930" s="511"/>
    </row>
    <row r="1931" spans="1:5">
      <c r="A1931" s="21">
        <v>1</v>
      </c>
      <c r="B1931" s="758"/>
      <c r="C1931" t="s">
        <v>345</v>
      </c>
      <c r="D1931" s="509">
        <v>5237.8</v>
      </c>
      <c r="E1931" s="511"/>
    </row>
    <row r="1932" spans="1:5">
      <c r="A1932" s="21">
        <v>2</v>
      </c>
      <c r="B1932" s="761" t="s">
        <v>736</v>
      </c>
      <c r="C1932" t="s">
        <v>348</v>
      </c>
      <c r="D1932" s="509">
        <v>2847.4</v>
      </c>
      <c r="E1932" s="511"/>
    </row>
    <row r="1933" spans="1:5">
      <c r="A1933" s="21">
        <v>2</v>
      </c>
      <c r="B1933" s="758"/>
      <c r="C1933" t="s">
        <v>349</v>
      </c>
      <c r="D1933" s="509">
        <v>0</v>
      </c>
      <c r="E1933" s="511"/>
    </row>
    <row r="1934" spans="1:5">
      <c r="A1934" s="21">
        <v>2</v>
      </c>
      <c r="B1934" s="758"/>
      <c r="C1934" t="s">
        <v>350</v>
      </c>
      <c r="D1934" s="509">
        <v>36571.4</v>
      </c>
      <c r="E1934" s="511"/>
    </row>
    <row r="1935" spans="1:5">
      <c r="A1935" s="21">
        <v>2</v>
      </c>
      <c r="B1935" s="758"/>
      <c r="C1935" t="s">
        <v>929</v>
      </c>
      <c r="D1935" s="509">
        <v>0</v>
      </c>
      <c r="E1935" s="511"/>
    </row>
    <row r="1936" spans="1:5" ht="12.75" customHeight="1">
      <c r="A1936" s="21">
        <v>2</v>
      </c>
      <c r="B1936" s="758"/>
      <c r="C1936" t="s">
        <v>345</v>
      </c>
      <c r="D1936" s="509">
        <v>0</v>
      </c>
      <c r="E1936" s="511"/>
    </row>
    <row r="1937" spans="1:5" ht="12.75" customHeight="1">
      <c r="A1937" s="21">
        <v>1</v>
      </c>
      <c r="B1937" s="761" t="s">
        <v>737</v>
      </c>
      <c r="C1937" t="s">
        <v>348</v>
      </c>
      <c r="D1937" s="509">
        <v>257115</v>
      </c>
      <c r="E1937" s="511"/>
    </row>
    <row r="1938" spans="1:5">
      <c r="A1938" s="21">
        <v>1</v>
      </c>
      <c r="B1938" s="758"/>
      <c r="C1938" t="s">
        <v>349</v>
      </c>
      <c r="D1938" s="509">
        <v>0</v>
      </c>
      <c r="E1938" s="511"/>
    </row>
    <row r="1939" spans="1:5">
      <c r="A1939" s="21">
        <v>1</v>
      </c>
      <c r="B1939" s="758"/>
      <c r="C1939" t="s">
        <v>350</v>
      </c>
      <c r="D1939" s="509">
        <v>8537.9</v>
      </c>
      <c r="E1939" s="511"/>
    </row>
    <row r="1940" spans="1:5">
      <c r="A1940" s="21">
        <v>1</v>
      </c>
      <c r="B1940" s="758"/>
      <c r="C1940" t="s">
        <v>929</v>
      </c>
      <c r="D1940" s="509">
        <v>0</v>
      </c>
      <c r="E1940" s="511"/>
    </row>
    <row r="1941" spans="1:5" ht="12.75" customHeight="1">
      <c r="A1941" s="21">
        <v>1</v>
      </c>
      <c r="B1941" s="758"/>
      <c r="C1941" t="s">
        <v>345</v>
      </c>
      <c r="D1941" s="509">
        <v>0</v>
      </c>
      <c r="E1941" s="511"/>
    </row>
    <row r="1942" spans="1:5" ht="12.75" customHeight="1">
      <c r="A1942" s="21">
        <v>1</v>
      </c>
      <c r="B1942" s="761" t="s">
        <v>738</v>
      </c>
      <c r="C1942" t="s">
        <v>348</v>
      </c>
      <c r="D1942" s="509">
        <v>810672.9</v>
      </c>
      <c r="E1942" s="511"/>
    </row>
    <row r="1943" spans="1:5">
      <c r="A1943" s="21">
        <v>1</v>
      </c>
      <c r="B1943" s="758"/>
      <c r="C1943" t="s">
        <v>349</v>
      </c>
      <c r="D1943" s="509">
        <v>0</v>
      </c>
      <c r="E1943" s="511"/>
    </row>
    <row r="1944" spans="1:5">
      <c r="A1944" s="21">
        <v>1</v>
      </c>
      <c r="B1944" s="758"/>
      <c r="C1944" t="s">
        <v>350</v>
      </c>
      <c r="D1944" s="509">
        <v>1940.2</v>
      </c>
      <c r="E1944" s="511"/>
    </row>
    <row r="1945" spans="1:5">
      <c r="A1945" s="21">
        <v>1</v>
      </c>
      <c r="B1945" s="758"/>
      <c r="C1945" t="s">
        <v>929</v>
      </c>
      <c r="D1945" s="509">
        <v>216.7</v>
      </c>
      <c r="E1945" s="511"/>
    </row>
    <row r="1946" spans="1:5" ht="12.75" customHeight="1">
      <c r="A1946" s="21">
        <v>1</v>
      </c>
      <c r="B1946" s="758"/>
      <c r="C1946" t="s">
        <v>345</v>
      </c>
      <c r="D1946" s="509">
        <v>5200.2</v>
      </c>
      <c r="E1946" s="511"/>
    </row>
    <row r="1947" spans="1:5" ht="12.75" customHeight="1">
      <c r="A1947" s="21">
        <v>1</v>
      </c>
      <c r="B1947" s="761" t="s">
        <v>739</v>
      </c>
      <c r="C1947" t="s">
        <v>348</v>
      </c>
      <c r="D1947" s="509">
        <v>341837.8</v>
      </c>
      <c r="E1947" s="511"/>
    </row>
    <row r="1948" spans="1:5">
      <c r="A1948" s="21">
        <v>1</v>
      </c>
      <c r="B1948" s="758"/>
      <c r="C1948" t="s">
        <v>349</v>
      </c>
      <c r="D1948" s="509">
        <v>1769.3</v>
      </c>
      <c r="E1948" s="511"/>
    </row>
    <row r="1949" spans="1:5">
      <c r="A1949" s="21">
        <v>1</v>
      </c>
      <c r="B1949" s="758"/>
      <c r="C1949" t="s">
        <v>350</v>
      </c>
      <c r="D1949" s="509">
        <v>18837.5</v>
      </c>
      <c r="E1949" s="511"/>
    </row>
    <row r="1950" spans="1:5">
      <c r="A1950" s="21">
        <v>1</v>
      </c>
      <c r="B1950" s="758"/>
      <c r="C1950" t="s">
        <v>929</v>
      </c>
      <c r="D1950" s="509">
        <v>0</v>
      </c>
      <c r="E1950" s="511"/>
    </row>
    <row r="1951" spans="1:5" ht="12.75" customHeight="1">
      <c r="A1951" s="21">
        <v>1</v>
      </c>
      <c r="B1951" s="758"/>
      <c r="C1951" t="s">
        <v>345</v>
      </c>
      <c r="D1951" s="509">
        <v>0</v>
      </c>
      <c r="E1951" s="511"/>
    </row>
    <row r="1952" spans="1:5" ht="12.75" customHeight="1">
      <c r="A1952" s="21">
        <v>2</v>
      </c>
      <c r="B1952" s="761" t="s">
        <v>740</v>
      </c>
      <c r="C1952" t="s">
        <v>348</v>
      </c>
      <c r="D1952" s="509">
        <v>0</v>
      </c>
      <c r="E1952" s="511"/>
    </row>
    <row r="1953" spans="1:5">
      <c r="A1953" s="21">
        <v>2</v>
      </c>
      <c r="B1953" s="758"/>
      <c r="C1953" t="s">
        <v>349</v>
      </c>
      <c r="D1953" s="509">
        <v>0</v>
      </c>
      <c r="E1953" s="511"/>
    </row>
    <row r="1954" spans="1:5">
      <c r="A1954" s="21">
        <v>2</v>
      </c>
      <c r="B1954" s="758"/>
      <c r="C1954" t="s">
        <v>350</v>
      </c>
      <c r="D1954" s="509">
        <v>5876.6</v>
      </c>
      <c r="E1954" s="511"/>
    </row>
    <row r="1955" spans="1:5">
      <c r="A1955" s="21">
        <v>2</v>
      </c>
      <c r="B1955" s="758"/>
      <c r="C1955" t="s">
        <v>929</v>
      </c>
      <c r="D1955" s="509">
        <v>0</v>
      </c>
      <c r="E1955" s="511"/>
    </row>
    <row r="1956" spans="1:5">
      <c r="A1956" s="21">
        <v>2</v>
      </c>
      <c r="B1956" s="758"/>
      <c r="C1956" t="s">
        <v>345</v>
      </c>
      <c r="D1956" s="509">
        <v>0</v>
      </c>
      <c r="E1956" s="511"/>
    </row>
    <row r="1957" spans="1:5">
      <c r="A1957" s="21">
        <v>2</v>
      </c>
      <c r="B1957" s="761" t="s">
        <v>741</v>
      </c>
      <c r="C1957" t="s">
        <v>348</v>
      </c>
      <c r="D1957" s="509">
        <v>0</v>
      </c>
      <c r="E1957" s="511"/>
    </row>
    <row r="1958" spans="1:5">
      <c r="A1958" s="21">
        <v>2</v>
      </c>
      <c r="B1958" s="758"/>
      <c r="C1958" t="s">
        <v>349</v>
      </c>
      <c r="D1958" s="509">
        <v>0</v>
      </c>
      <c r="E1958" s="511"/>
    </row>
    <row r="1959" spans="1:5">
      <c r="A1959" s="21">
        <v>2</v>
      </c>
      <c r="B1959" s="758"/>
      <c r="C1959" t="s">
        <v>350</v>
      </c>
      <c r="D1959" s="509">
        <v>5361.4</v>
      </c>
      <c r="E1959" s="511"/>
    </row>
    <row r="1960" spans="1:5">
      <c r="A1960" s="21">
        <v>2</v>
      </c>
      <c r="B1960" s="758"/>
      <c r="C1960" t="s">
        <v>929</v>
      </c>
      <c r="D1960" s="509">
        <v>0</v>
      </c>
      <c r="E1960" s="511"/>
    </row>
    <row r="1961" spans="1:5" ht="12.75" customHeight="1">
      <c r="A1961" s="21">
        <v>2</v>
      </c>
      <c r="B1961" s="758"/>
      <c r="C1961" t="s">
        <v>345</v>
      </c>
      <c r="D1961" s="509">
        <v>0</v>
      </c>
      <c r="E1961" s="511"/>
    </row>
    <row r="1962" spans="1:5" ht="12.75" customHeight="1">
      <c r="A1962" s="21">
        <v>2</v>
      </c>
      <c r="B1962" s="761" t="s">
        <v>742</v>
      </c>
      <c r="C1962" t="s">
        <v>348</v>
      </c>
      <c r="D1962" s="509">
        <v>0</v>
      </c>
      <c r="E1962" s="511"/>
    </row>
    <row r="1963" spans="1:5">
      <c r="A1963" s="21">
        <v>2</v>
      </c>
      <c r="B1963" s="758"/>
      <c r="C1963" t="s">
        <v>349</v>
      </c>
      <c r="D1963" s="509">
        <v>0</v>
      </c>
      <c r="E1963" s="511"/>
    </row>
    <row r="1964" spans="1:5">
      <c r="A1964" s="21">
        <v>2</v>
      </c>
      <c r="B1964" s="758"/>
      <c r="C1964" t="s">
        <v>350</v>
      </c>
      <c r="D1964" s="509">
        <v>5846.6</v>
      </c>
      <c r="E1964" s="511"/>
    </row>
    <row r="1965" spans="1:5">
      <c r="A1965" s="21">
        <v>2</v>
      </c>
      <c r="B1965" s="758"/>
      <c r="C1965" t="s">
        <v>929</v>
      </c>
      <c r="D1965" s="509">
        <v>0</v>
      </c>
      <c r="E1965" s="511"/>
    </row>
    <row r="1966" spans="1:5" ht="12.75" customHeight="1">
      <c r="A1966" s="21">
        <v>2</v>
      </c>
      <c r="B1966" s="758"/>
      <c r="C1966" t="s">
        <v>345</v>
      </c>
      <c r="D1966" s="509">
        <v>0</v>
      </c>
      <c r="E1966" s="511"/>
    </row>
    <row r="1967" spans="1:5" ht="12.75" customHeight="1">
      <c r="A1967" s="21">
        <v>4</v>
      </c>
      <c r="B1967" s="761" t="s">
        <v>743</v>
      </c>
      <c r="C1967" t="s">
        <v>348</v>
      </c>
      <c r="D1967" s="509">
        <v>435387.5</v>
      </c>
      <c r="E1967" s="511"/>
    </row>
    <row r="1968" spans="1:5">
      <c r="A1968" s="21">
        <v>4</v>
      </c>
      <c r="B1968" s="758"/>
      <c r="C1968" t="s">
        <v>349</v>
      </c>
      <c r="D1968" s="509">
        <v>0</v>
      </c>
      <c r="E1968" s="511"/>
    </row>
    <row r="1969" spans="1:5">
      <c r="A1969" s="21">
        <v>4</v>
      </c>
      <c r="B1969" s="758"/>
      <c r="C1969" t="s">
        <v>350</v>
      </c>
      <c r="D1969" s="509">
        <v>0</v>
      </c>
      <c r="E1969" s="511"/>
    </row>
    <row r="1970" spans="1:5">
      <c r="A1970" s="21">
        <v>4</v>
      </c>
      <c r="B1970" s="758"/>
      <c r="C1970" t="s">
        <v>929</v>
      </c>
      <c r="D1970" s="509">
        <v>0</v>
      </c>
      <c r="E1970" s="511"/>
    </row>
    <row r="1971" spans="1:5" ht="12.75" customHeight="1">
      <c r="A1971" s="21">
        <v>4</v>
      </c>
      <c r="B1971" s="758"/>
      <c r="C1971" t="s">
        <v>345</v>
      </c>
      <c r="D1971" s="509">
        <v>0</v>
      </c>
      <c r="E1971" s="511"/>
    </row>
    <row r="1972" spans="1:5" ht="12.75" customHeight="1">
      <c r="A1972" s="21">
        <v>1</v>
      </c>
      <c r="B1972" s="761" t="s">
        <v>744</v>
      </c>
      <c r="C1972" t="s">
        <v>348</v>
      </c>
      <c r="D1972" s="509">
        <v>83988.3</v>
      </c>
      <c r="E1972" s="511"/>
    </row>
    <row r="1973" spans="1:5">
      <c r="A1973" s="21">
        <v>1</v>
      </c>
      <c r="B1973" s="758"/>
      <c r="C1973" t="s">
        <v>349</v>
      </c>
      <c r="D1973" s="509">
        <v>0</v>
      </c>
      <c r="E1973" s="511"/>
    </row>
    <row r="1974" spans="1:5" ht="17.25" customHeight="1">
      <c r="A1974" s="21">
        <v>1</v>
      </c>
      <c r="B1974" s="758"/>
      <c r="C1974" t="s">
        <v>350</v>
      </c>
      <c r="D1974" s="509">
        <v>10600.9</v>
      </c>
      <c r="E1974" s="511"/>
    </row>
    <row r="1975" spans="1:5" ht="17.25" customHeight="1">
      <c r="A1975" s="21">
        <v>1</v>
      </c>
      <c r="B1975" s="758"/>
      <c r="C1975" t="s">
        <v>929</v>
      </c>
      <c r="D1975" s="509">
        <v>0</v>
      </c>
      <c r="E1975" s="511"/>
    </row>
    <row r="1976" spans="1:5">
      <c r="A1976" s="21">
        <v>1</v>
      </c>
      <c r="B1976" s="758"/>
      <c r="C1976" t="s">
        <v>345</v>
      </c>
      <c r="D1976" s="509">
        <v>0</v>
      </c>
      <c r="E1976" s="511"/>
    </row>
    <row r="1977" spans="1:5">
      <c r="A1977" s="21">
        <v>1</v>
      </c>
      <c r="B1977" s="761" t="s">
        <v>745</v>
      </c>
      <c r="C1977" t="s">
        <v>348</v>
      </c>
      <c r="D1977" s="509">
        <v>836596.9</v>
      </c>
      <c r="E1977" s="511"/>
    </row>
    <row r="1978" spans="1:5">
      <c r="A1978" s="21">
        <v>1</v>
      </c>
      <c r="B1978" s="758"/>
      <c r="C1978" t="s">
        <v>349</v>
      </c>
      <c r="D1978" s="509">
        <v>0</v>
      </c>
      <c r="E1978" s="511"/>
    </row>
    <row r="1979" spans="1:5">
      <c r="A1979" s="21">
        <v>1</v>
      </c>
      <c r="B1979" s="758"/>
      <c r="C1979" t="s">
        <v>350</v>
      </c>
      <c r="D1979" s="509">
        <v>0</v>
      </c>
      <c r="E1979" s="511"/>
    </row>
    <row r="1980" spans="1:5">
      <c r="A1980" s="21">
        <v>1</v>
      </c>
      <c r="B1980" s="758"/>
      <c r="C1980" t="s">
        <v>929</v>
      </c>
      <c r="D1980" s="509">
        <v>0</v>
      </c>
      <c r="E1980" s="511"/>
    </row>
    <row r="1981" spans="1:5" ht="12.75" customHeight="1">
      <c r="A1981" s="21">
        <v>1</v>
      </c>
      <c r="B1981" s="758"/>
      <c r="C1981" t="s">
        <v>345</v>
      </c>
      <c r="D1981" s="509">
        <v>6839.7</v>
      </c>
      <c r="E1981" s="511"/>
    </row>
    <row r="1982" spans="1:5" ht="12.75" customHeight="1">
      <c r="A1982" s="21">
        <v>1</v>
      </c>
      <c r="B1982" s="761" t="s">
        <v>746</v>
      </c>
      <c r="C1982" t="s">
        <v>348</v>
      </c>
      <c r="D1982" s="509">
        <v>203046.3</v>
      </c>
      <c r="E1982" s="511"/>
    </row>
    <row r="1983" spans="1:5">
      <c r="A1983" s="21">
        <v>1</v>
      </c>
      <c r="B1983" s="758"/>
      <c r="C1983" t="s">
        <v>349</v>
      </c>
      <c r="D1983" s="509">
        <v>0</v>
      </c>
      <c r="E1983" s="511"/>
    </row>
    <row r="1984" spans="1:5">
      <c r="A1984" s="21">
        <v>1</v>
      </c>
      <c r="B1984" s="758"/>
      <c r="C1984" t="s">
        <v>350</v>
      </c>
      <c r="D1984" s="509">
        <v>66335.600000000006</v>
      </c>
      <c r="E1984" s="511"/>
    </row>
    <row r="1985" spans="1:5">
      <c r="A1985" s="21">
        <v>1</v>
      </c>
      <c r="B1985" s="758"/>
      <c r="C1985" t="s">
        <v>929</v>
      </c>
      <c r="D1985" s="509">
        <v>0</v>
      </c>
      <c r="E1985" s="511"/>
    </row>
    <row r="1986" spans="1:5" ht="12.75" customHeight="1">
      <c r="A1986" s="21">
        <v>1</v>
      </c>
      <c r="B1986" s="758"/>
      <c r="C1986" t="s">
        <v>345</v>
      </c>
      <c r="D1986" s="509">
        <v>0</v>
      </c>
      <c r="E1986" s="511"/>
    </row>
    <row r="1987" spans="1:5" ht="12.75" customHeight="1">
      <c r="A1987" s="21">
        <v>2</v>
      </c>
      <c r="B1987" s="761" t="s">
        <v>747</v>
      </c>
      <c r="C1987" t="s">
        <v>348</v>
      </c>
      <c r="D1987" s="509">
        <v>0</v>
      </c>
      <c r="E1987" s="511"/>
    </row>
    <row r="1988" spans="1:5">
      <c r="A1988" s="21">
        <v>2</v>
      </c>
      <c r="B1988" s="758"/>
      <c r="C1988" t="s">
        <v>349</v>
      </c>
      <c r="D1988" s="509">
        <v>0</v>
      </c>
      <c r="E1988" s="511"/>
    </row>
    <row r="1989" spans="1:5">
      <c r="A1989" s="21">
        <v>2</v>
      </c>
      <c r="B1989" s="758"/>
      <c r="C1989" t="s">
        <v>350</v>
      </c>
      <c r="D1989" s="509">
        <v>12187</v>
      </c>
      <c r="E1989" s="511"/>
    </row>
    <row r="1990" spans="1:5">
      <c r="A1990" s="21">
        <v>2</v>
      </c>
      <c r="B1990" s="758"/>
      <c r="C1990" t="s">
        <v>929</v>
      </c>
      <c r="D1990" s="509">
        <v>0</v>
      </c>
      <c r="E1990" s="511"/>
    </row>
    <row r="1991" spans="1:5">
      <c r="A1991" s="21">
        <v>2</v>
      </c>
      <c r="B1991" s="758"/>
      <c r="C1991" t="s">
        <v>345</v>
      </c>
      <c r="D1991" s="509">
        <v>0</v>
      </c>
      <c r="E1991" s="511"/>
    </row>
    <row r="1992" spans="1:5">
      <c r="A1992" s="21">
        <v>1</v>
      </c>
      <c r="B1992" s="761" t="s">
        <v>748</v>
      </c>
      <c r="C1992" t="s">
        <v>348</v>
      </c>
      <c r="D1992" s="509">
        <v>38632.9</v>
      </c>
      <c r="E1992" s="511"/>
    </row>
    <row r="1993" spans="1:5">
      <c r="A1993" s="21">
        <v>1</v>
      </c>
      <c r="B1993" s="758"/>
      <c r="C1993" t="s">
        <v>349</v>
      </c>
      <c r="D1993" s="509">
        <v>21531.1</v>
      </c>
      <c r="E1993" s="511"/>
    </row>
    <row r="1994" spans="1:5">
      <c r="A1994" s="21">
        <v>1</v>
      </c>
      <c r="B1994" s="758"/>
      <c r="C1994" t="s">
        <v>350</v>
      </c>
      <c r="D1994" s="509">
        <v>8087.6</v>
      </c>
      <c r="E1994" s="511"/>
    </row>
    <row r="1995" spans="1:5">
      <c r="A1995" s="21">
        <v>1</v>
      </c>
      <c r="B1995" s="758"/>
      <c r="C1995" t="s">
        <v>929</v>
      </c>
      <c r="D1995" s="509">
        <v>464.3</v>
      </c>
      <c r="E1995" s="511"/>
    </row>
    <row r="1996" spans="1:5" ht="12.75" customHeight="1">
      <c r="A1996" s="21">
        <v>1</v>
      </c>
      <c r="B1996" s="758"/>
      <c r="C1996" t="s">
        <v>345</v>
      </c>
      <c r="D1996" s="509">
        <v>0</v>
      </c>
      <c r="E1996" s="511"/>
    </row>
    <row r="1997" spans="1:5" ht="12.75" customHeight="1">
      <c r="A1997" s="21">
        <v>2</v>
      </c>
      <c r="B1997" s="761" t="s">
        <v>749</v>
      </c>
      <c r="C1997" t="s">
        <v>348</v>
      </c>
      <c r="D1997" s="509">
        <v>0</v>
      </c>
      <c r="E1997" s="511"/>
    </row>
    <row r="1998" spans="1:5">
      <c r="A1998" s="21">
        <v>2</v>
      </c>
      <c r="B1998" s="758"/>
      <c r="C1998" t="s">
        <v>349</v>
      </c>
      <c r="D1998" s="509">
        <v>0</v>
      </c>
      <c r="E1998" s="511"/>
    </row>
    <row r="1999" spans="1:5">
      <c r="A1999" s="21">
        <v>2</v>
      </c>
      <c r="B1999" s="758"/>
      <c r="C1999" t="s">
        <v>350</v>
      </c>
      <c r="D1999" s="509">
        <v>11140.5</v>
      </c>
      <c r="E1999" s="511"/>
    </row>
    <row r="2000" spans="1:5">
      <c r="A2000" s="21">
        <v>2</v>
      </c>
      <c r="B2000" s="758"/>
      <c r="C2000" t="s">
        <v>929</v>
      </c>
      <c r="D2000" s="509">
        <v>0</v>
      </c>
      <c r="E2000" s="511"/>
    </row>
    <row r="2001" spans="1:5" ht="12.75" customHeight="1">
      <c r="A2001" s="21">
        <v>2</v>
      </c>
      <c r="B2001" s="758"/>
      <c r="C2001" t="s">
        <v>345</v>
      </c>
      <c r="D2001" s="509">
        <v>0</v>
      </c>
      <c r="E2001" s="511"/>
    </row>
    <row r="2002" spans="1:5" ht="12.75" customHeight="1">
      <c r="A2002" s="21">
        <v>4</v>
      </c>
      <c r="B2002" s="761" t="s">
        <v>750</v>
      </c>
      <c r="C2002" t="s">
        <v>348</v>
      </c>
      <c r="D2002" s="509">
        <v>630642.6</v>
      </c>
      <c r="E2002" s="511"/>
    </row>
    <row r="2003" spans="1:5">
      <c r="A2003" s="21">
        <v>4</v>
      </c>
      <c r="B2003" s="758"/>
      <c r="C2003" t="s">
        <v>349</v>
      </c>
      <c r="D2003" s="509">
        <v>180235.4</v>
      </c>
      <c r="E2003" s="511"/>
    </row>
    <row r="2004" spans="1:5">
      <c r="A2004" s="21">
        <v>4</v>
      </c>
      <c r="B2004" s="758"/>
      <c r="C2004" t="s">
        <v>350</v>
      </c>
      <c r="D2004" s="509">
        <v>24996</v>
      </c>
      <c r="E2004" s="511"/>
    </row>
    <row r="2005" spans="1:5">
      <c r="A2005" s="21">
        <v>4</v>
      </c>
      <c r="B2005" s="758"/>
      <c r="C2005" t="s">
        <v>929</v>
      </c>
      <c r="D2005" s="509">
        <v>0</v>
      </c>
      <c r="E2005" s="511"/>
    </row>
    <row r="2006" spans="1:5" ht="12.75" customHeight="1">
      <c r="A2006" s="21">
        <v>4</v>
      </c>
      <c r="B2006" s="758"/>
      <c r="C2006" t="s">
        <v>345</v>
      </c>
      <c r="D2006" s="509">
        <v>0</v>
      </c>
      <c r="E2006" s="511"/>
    </row>
    <row r="2007" spans="1:5" ht="12.75" customHeight="1">
      <c r="A2007" s="21">
        <v>1</v>
      </c>
      <c r="B2007" s="761" t="s">
        <v>751</v>
      </c>
      <c r="C2007" t="s">
        <v>348</v>
      </c>
      <c r="D2007" s="509">
        <v>70777.7</v>
      </c>
      <c r="E2007" s="511"/>
    </row>
    <row r="2008" spans="1:5">
      <c r="A2008" s="21">
        <v>1</v>
      </c>
      <c r="B2008" s="758"/>
      <c r="C2008" t="s">
        <v>349</v>
      </c>
      <c r="D2008" s="509">
        <v>0</v>
      </c>
      <c r="E2008" s="511"/>
    </row>
    <row r="2009" spans="1:5">
      <c r="A2009" s="21">
        <v>1</v>
      </c>
      <c r="B2009" s="758"/>
      <c r="C2009" t="s">
        <v>350</v>
      </c>
      <c r="D2009" s="509">
        <v>5265</v>
      </c>
      <c r="E2009" s="511"/>
    </row>
    <row r="2010" spans="1:5">
      <c r="A2010" s="21">
        <v>1</v>
      </c>
      <c r="B2010" s="758"/>
      <c r="C2010" t="s">
        <v>929</v>
      </c>
      <c r="D2010" s="509">
        <v>0</v>
      </c>
      <c r="E2010" s="511"/>
    </row>
    <row r="2011" spans="1:5">
      <c r="A2011" s="21">
        <v>1</v>
      </c>
      <c r="B2011" s="762"/>
      <c r="C2011" t="s">
        <v>345</v>
      </c>
      <c r="D2011" s="509">
        <v>0</v>
      </c>
      <c r="E2011" s="511"/>
    </row>
    <row r="2012" spans="1:5">
      <c r="A2012" s="21">
        <v>11</v>
      </c>
      <c r="B2012" s="761" t="s">
        <v>752</v>
      </c>
      <c r="C2012" t="s">
        <v>348</v>
      </c>
      <c r="D2012" s="509">
        <v>1666561</v>
      </c>
      <c r="E2012" s="511"/>
    </row>
    <row r="2013" spans="1:5">
      <c r="A2013" s="21">
        <v>11</v>
      </c>
      <c r="B2013" s="758"/>
      <c r="C2013" t="s">
        <v>349</v>
      </c>
      <c r="D2013" s="509">
        <v>1575553.7</v>
      </c>
      <c r="E2013" s="511"/>
    </row>
    <row r="2014" spans="1:5">
      <c r="A2014" s="21">
        <v>11</v>
      </c>
      <c r="B2014" s="758"/>
      <c r="C2014" t="s">
        <v>350</v>
      </c>
      <c r="D2014" s="509">
        <v>3447.3</v>
      </c>
      <c r="E2014" s="511"/>
    </row>
    <row r="2015" spans="1:5">
      <c r="A2015" s="21">
        <v>11</v>
      </c>
      <c r="B2015" s="758"/>
      <c r="C2015" t="s">
        <v>929</v>
      </c>
      <c r="D2015" s="509">
        <v>0</v>
      </c>
      <c r="E2015" s="511"/>
    </row>
    <row r="2016" spans="1:5" ht="12.75" customHeight="1">
      <c r="A2016" s="21">
        <v>11</v>
      </c>
      <c r="B2016" s="762"/>
      <c r="C2016" t="s">
        <v>345</v>
      </c>
      <c r="D2016" s="509">
        <v>0</v>
      </c>
      <c r="E2016" s="511"/>
    </row>
    <row r="2017" spans="1:5" ht="12.75" customHeight="1">
      <c r="A2017" s="21">
        <v>1</v>
      </c>
      <c r="B2017" s="761" t="s">
        <v>753</v>
      </c>
      <c r="C2017" t="s">
        <v>348</v>
      </c>
      <c r="D2017" s="509">
        <v>1922412.6</v>
      </c>
      <c r="E2017" s="511"/>
    </row>
    <row r="2018" spans="1:5">
      <c r="A2018" s="21">
        <v>1</v>
      </c>
      <c r="B2018" s="758"/>
      <c r="C2018" t="s">
        <v>349</v>
      </c>
      <c r="D2018" s="509">
        <v>83722.8</v>
      </c>
      <c r="E2018" s="511"/>
    </row>
    <row r="2019" spans="1:5">
      <c r="A2019" s="21">
        <v>1</v>
      </c>
      <c r="B2019" s="758"/>
      <c r="C2019" t="s">
        <v>350</v>
      </c>
      <c r="D2019" s="509">
        <v>239298.2</v>
      </c>
      <c r="E2019" s="511"/>
    </row>
    <row r="2020" spans="1:5">
      <c r="A2020" s="21">
        <v>1</v>
      </c>
      <c r="B2020" s="758"/>
      <c r="C2020" t="s">
        <v>929</v>
      </c>
      <c r="D2020" s="509">
        <v>0</v>
      </c>
      <c r="E2020" s="511"/>
    </row>
    <row r="2021" spans="1:5" ht="12.75" customHeight="1">
      <c r="A2021" s="21">
        <v>1</v>
      </c>
      <c r="B2021" s="762"/>
      <c r="C2021" t="s">
        <v>345</v>
      </c>
      <c r="D2021" s="509">
        <v>12688</v>
      </c>
      <c r="E2021" s="511"/>
    </row>
    <row r="2022" spans="1:5" ht="12.75" customHeight="1">
      <c r="A2022" s="21">
        <v>2</v>
      </c>
      <c r="B2022" s="761" t="s">
        <v>754</v>
      </c>
      <c r="C2022" t="s">
        <v>348</v>
      </c>
      <c r="D2022" s="509">
        <v>0</v>
      </c>
      <c r="E2022" s="511"/>
    </row>
    <row r="2023" spans="1:5">
      <c r="A2023" s="21">
        <v>2</v>
      </c>
      <c r="B2023" s="758"/>
      <c r="C2023" t="s">
        <v>349</v>
      </c>
      <c r="D2023" s="509">
        <v>0</v>
      </c>
      <c r="E2023" s="511"/>
    </row>
    <row r="2024" spans="1:5">
      <c r="A2024" s="21">
        <v>2</v>
      </c>
      <c r="B2024" s="758"/>
      <c r="C2024" t="s">
        <v>350</v>
      </c>
      <c r="D2024" s="509">
        <v>5077</v>
      </c>
      <c r="E2024" s="511"/>
    </row>
    <row r="2025" spans="1:5">
      <c r="A2025" s="21">
        <v>2</v>
      </c>
      <c r="B2025" s="758"/>
      <c r="C2025" t="s">
        <v>929</v>
      </c>
      <c r="D2025" s="509">
        <v>0</v>
      </c>
      <c r="E2025" s="511"/>
    </row>
    <row r="2026" spans="1:5" ht="12.75" customHeight="1">
      <c r="A2026" s="21">
        <v>2</v>
      </c>
      <c r="B2026" s="762"/>
      <c r="C2026" t="s">
        <v>345</v>
      </c>
      <c r="D2026" s="509">
        <v>0</v>
      </c>
      <c r="E2026" s="511"/>
    </row>
    <row r="2027" spans="1:5" ht="12.75" customHeight="1">
      <c r="A2027" s="21">
        <v>1</v>
      </c>
      <c r="B2027" s="761" t="s">
        <v>755</v>
      </c>
      <c r="C2027" t="s">
        <v>348</v>
      </c>
      <c r="D2027" s="509">
        <v>905414.4</v>
      </c>
      <c r="E2027" s="511"/>
    </row>
    <row r="2028" spans="1:5">
      <c r="A2028" s="21">
        <v>1</v>
      </c>
      <c r="B2028" s="758"/>
      <c r="C2028" t="s">
        <v>349</v>
      </c>
      <c r="D2028" s="509">
        <v>0</v>
      </c>
      <c r="E2028" s="511"/>
    </row>
    <row r="2029" spans="1:5">
      <c r="A2029" s="21">
        <v>1</v>
      </c>
      <c r="B2029" s="758"/>
      <c r="C2029" t="s">
        <v>350</v>
      </c>
      <c r="D2029" s="509">
        <v>56878.7</v>
      </c>
      <c r="E2029" s="511"/>
    </row>
    <row r="2030" spans="1:5">
      <c r="A2030" s="21">
        <v>1</v>
      </c>
      <c r="B2030" s="758"/>
      <c r="C2030" t="s">
        <v>929</v>
      </c>
      <c r="D2030" s="509">
        <v>0</v>
      </c>
      <c r="E2030" s="511"/>
    </row>
    <row r="2031" spans="1:5" ht="12.75" customHeight="1">
      <c r="A2031" s="21">
        <v>1</v>
      </c>
      <c r="B2031" s="758"/>
      <c r="C2031" t="s">
        <v>345</v>
      </c>
      <c r="D2031" s="509">
        <v>5234.1000000000004</v>
      </c>
      <c r="E2031" s="511"/>
    </row>
    <row r="2032" spans="1:5" ht="12.75" customHeight="1">
      <c r="A2032" s="21">
        <v>1</v>
      </c>
      <c r="B2032" s="761" t="s">
        <v>756</v>
      </c>
      <c r="C2032" t="s">
        <v>348</v>
      </c>
      <c r="D2032" s="509">
        <v>249665.8</v>
      </c>
      <c r="E2032" s="511"/>
    </row>
    <row r="2033" spans="1:5">
      <c r="A2033" s="21">
        <v>1</v>
      </c>
      <c r="B2033" s="758"/>
      <c r="C2033" t="s">
        <v>349</v>
      </c>
      <c r="D2033" s="509">
        <v>0</v>
      </c>
      <c r="E2033" s="511"/>
    </row>
    <row r="2034" spans="1:5">
      <c r="A2034" s="21">
        <v>1</v>
      </c>
      <c r="B2034" s="758"/>
      <c r="C2034" t="s">
        <v>350</v>
      </c>
      <c r="D2034" s="509">
        <v>60587.4</v>
      </c>
      <c r="E2034" s="511"/>
    </row>
    <row r="2035" spans="1:5">
      <c r="A2035" s="21">
        <v>1</v>
      </c>
      <c r="B2035" s="758"/>
      <c r="C2035" t="s">
        <v>929</v>
      </c>
      <c r="D2035" s="509">
        <v>0</v>
      </c>
      <c r="E2035" s="511"/>
    </row>
    <row r="2036" spans="1:5" ht="12.75" customHeight="1">
      <c r="A2036" s="21">
        <v>1</v>
      </c>
      <c r="B2036" s="758"/>
      <c r="C2036" t="s">
        <v>345</v>
      </c>
      <c r="D2036" s="509">
        <v>2076</v>
      </c>
      <c r="E2036" s="511"/>
    </row>
    <row r="2037" spans="1:5" ht="12.75" customHeight="1">
      <c r="A2037" s="21">
        <v>4</v>
      </c>
      <c r="B2037" s="761" t="s">
        <v>757</v>
      </c>
      <c r="C2037" t="s">
        <v>348</v>
      </c>
      <c r="D2037" s="509">
        <v>509327</v>
      </c>
      <c r="E2037" s="511"/>
    </row>
    <row r="2038" spans="1:5">
      <c r="A2038" s="21">
        <v>4</v>
      </c>
      <c r="B2038" s="758"/>
      <c r="C2038" t="s">
        <v>349</v>
      </c>
      <c r="D2038" s="509">
        <v>0</v>
      </c>
      <c r="E2038" s="511"/>
    </row>
    <row r="2039" spans="1:5">
      <c r="A2039" s="21">
        <v>4</v>
      </c>
      <c r="B2039" s="758"/>
      <c r="C2039" t="s">
        <v>350</v>
      </c>
      <c r="D2039" s="509">
        <v>12142</v>
      </c>
      <c r="E2039" s="511"/>
    </row>
    <row r="2040" spans="1:5">
      <c r="A2040" s="21">
        <v>4</v>
      </c>
      <c r="B2040" s="758"/>
      <c r="C2040" t="s">
        <v>929</v>
      </c>
      <c r="D2040" s="509">
        <v>0</v>
      </c>
      <c r="E2040" s="511"/>
    </row>
    <row r="2041" spans="1:5" ht="12.75" customHeight="1">
      <c r="A2041" s="21">
        <v>4</v>
      </c>
      <c r="B2041" s="758"/>
      <c r="C2041" t="s">
        <v>345</v>
      </c>
      <c r="D2041" s="509">
        <v>17332</v>
      </c>
      <c r="E2041" s="511"/>
    </row>
    <row r="2042" spans="1:5" ht="12.75" customHeight="1">
      <c r="A2042" s="21">
        <v>2</v>
      </c>
      <c r="B2042" s="761" t="s">
        <v>758</v>
      </c>
      <c r="C2042" t="s">
        <v>348</v>
      </c>
      <c r="D2042" s="509">
        <v>0</v>
      </c>
      <c r="E2042" s="511"/>
    </row>
    <row r="2043" spans="1:5">
      <c r="A2043" s="21">
        <v>2</v>
      </c>
      <c r="B2043" s="758"/>
      <c r="C2043" t="s">
        <v>349</v>
      </c>
      <c r="D2043" s="509">
        <v>0</v>
      </c>
      <c r="E2043" s="511"/>
    </row>
    <row r="2044" spans="1:5">
      <c r="A2044" s="21">
        <v>2</v>
      </c>
      <c r="B2044" s="758"/>
      <c r="C2044" t="s">
        <v>350</v>
      </c>
      <c r="D2044" s="509">
        <v>4824.8</v>
      </c>
      <c r="E2044" s="511"/>
    </row>
    <row r="2045" spans="1:5">
      <c r="A2045" s="21">
        <v>2</v>
      </c>
      <c r="B2045" s="758"/>
      <c r="C2045" t="s">
        <v>929</v>
      </c>
      <c r="D2045" s="509">
        <v>0</v>
      </c>
      <c r="E2045" s="511"/>
    </row>
    <row r="2046" spans="1:5" ht="12.75" customHeight="1">
      <c r="A2046" s="21">
        <v>2</v>
      </c>
      <c r="B2046" s="758"/>
      <c r="C2046" t="s">
        <v>345</v>
      </c>
      <c r="D2046" s="509">
        <v>0</v>
      </c>
      <c r="E2046" s="511"/>
    </row>
    <row r="2047" spans="1:5" ht="12.75" customHeight="1">
      <c r="A2047" s="21">
        <v>1</v>
      </c>
      <c r="B2047" s="761" t="s">
        <v>1873</v>
      </c>
      <c r="C2047" t="s">
        <v>348</v>
      </c>
      <c r="D2047" s="509">
        <v>193489.4</v>
      </c>
      <c r="E2047" s="511"/>
    </row>
    <row r="2048" spans="1:5">
      <c r="A2048" s="21">
        <v>1</v>
      </c>
      <c r="B2048" s="758"/>
      <c r="C2048" t="s">
        <v>349</v>
      </c>
      <c r="D2048" s="509">
        <v>78745.899999999994</v>
      </c>
      <c r="E2048" s="511"/>
    </row>
    <row r="2049" spans="1:5">
      <c r="A2049" s="21">
        <v>1</v>
      </c>
      <c r="B2049" s="758"/>
      <c r="C2049" t="s">
        <v>350</v>
      </c>
      <c r="D2049" s="509">
        <v>24918.9</v>
      </c>
      <c r="E2049" s="511"/>
    </row>
    <row r="2050" spans="1:5">
      <c r="A2050" s="21">
        <v>1</v>
      </c>
      <c r="B2050" s="758"/>
      <c r="C2050" t="s">
        <v>929</v>
      </c>
      <c r="D2050" s="509">
        <v>0</v>
      </c>
      <c r="E2050" s="511"/>
    </row>
    <row r="2051" spans="1:5" ht="12.75" customHeight="1">
      <c r="A2051" s="21">
        <v>1</v>
      </c>
      <c r="B2051" s="758"/>
      <c r="C2051" t="s">
        <v>345</v>
      </c>
      <c r="D2051" s="509">
        <v>0</v>
      </c>
      <c r="E2051" s="511"/>
    </row>
    <row r="2052" spans="1:5" ht="12.75" customHeight="1">
      <c r="A2052" s="21">
        <v>1</v>
      </c>
      <c r="B2052" s="761" t="s">
        <v>759</v>
      </c>
      <c r="C2052" t="s">
        <v>348</v>
      </c>
      <c r="D2052" s="509">
        <v>113125.5</v>
      </c>
      <c r="E2052" s="511"/>
    </row>
    <row r="2053" spans="1:5">
      <c r="A2053" s="21">
        <v>1</v>
      </c>
      <c r="B2053" s="758"/>
      <c r="C2053" t="s">
        <v>349</v>
      </c>
      <c r="D2053" s="509">
        <v>0</v>
      </c>
      <c r="E2053" s="511"/>
    </row>
    <row r="2054" spans="1:5">
      <c r="A2054" s="21">
        <v>1</v>
      </c>
      <c r="B2054" s="758"/>
      <c r="C2054" t="s">
        <v>350</v>
      </c>
      <c r="D2054" s="509">
        <v>10110.9</v>
      </c>
      <c r="E2054" s="511"/>
    </row>
    <row r="2055" spans="1:5">
      <c r="A2055" s="21">
        <v>1</v>
      </c>
      <c r="B2055" s="758"/>
      <c r="C2055" t="s">
        <v>929</v>
      </c>
      <c r="D2055" s="509">
        <v>0</v>
      </c>
      <c r="E2055" s="511"/>
    </row>
    <row r="2056" spans="1:5" ht="12.75" customHeight="1">
      <c r="A2056" s="21">
        <v>1</v>
      </c>
      <c r="B2056" s="758"/>
      <c r="C2056" t="s">
        <v>345</v>
      </c>
      <c r="D2056" s="509">
        <v>0</v>
      </c>
      <c r="E2056" s="511"/>
    </row>
    <row r="2057" spans="1:5" ht="12.75" customHeight="1">
      <c r="A2057" s="21">
        <v>4</v>
      </c>
      <c r="B2057" s="761" t="s">
        <v>760</v>
      </c>
      <c r="C2057" t="s">
        <v>348</v>
      </c>
      <c r="D2057" s="509">
        <v>578043.1</v>
      </c>
      <c r="E2057" s="511"/>
    </row>
    <row r="2058" spans="1:5">
      <c r="A2058" s="21">
        <v>4</v>
      </c>
      <c r="B2058" s="758"/>
      <c r="C2058" t="s">
        <v>349</v>
      </c>
      <c r="D2058" s="509">
        <v>17211.2</v>
      </c>
      <c r="E2058" s="511"/>
    </row>
    <row r="2059" spans="1:5">
      <c r="A2059" s="21">
        <v>4</v>
      </c>
      <c r="B2059" s="758"/>
      <c r="C2059" t="s">
        <v>350</v>
      </c>
      <c r="D2059" s="509">
        <v>89425.9</v>
      </c>
      <c r="E2059" s="511"/>
    </row>
    <row r="2060" spans="1:5">
      <c r="A2060" s="21">
        <v>4</v>
      </c>
      <c r="B2060" s="758"/>
      <c r="C2060" t="s">
        <v>929</v>
      </c>
      <c r="D2060" s="509">
        <v>0</v>
      </c>
      <c r="E2060" s="511"/>
    </row>
    <row r="2061" spans="1:5">
      <c r="A2061" s="21">
        <v>4</v>
      </c>
      <c r="B2061" s="758"/>
      <c r="C2061" t="s">
        <v>345</v>
      </c>
      <c r="D2061" s="509">
        <v>0</v>
      </c>
      <c r="E2061" s="511"/>
    </row>
    <row r="2062" spans="1:5">
      <c r="A2062" s="21">
        <v>1</v>
      </c>
      <c r="B2062" s="758" t="s">
        <v>761</v>
      </c>
      <c r="C2062" t="s">
        <v>348</v>
      </c>
      <c r="D2062" s="509">
        <v>150465</v>
      </c>
      <c r="E2062" s="511"/>
    </row>
    <row r="2063" spans="1:5">
      <c r="A2063" s="21">
        <v>1</v>
      </c>
      <c r="B2063" s="758"/>
      <c r="C2063" t="s">
        <v>349</v>
      </c>
      <c r="D2063" s="509">
        <v>0</v>
      </c>
      <c r="E2063" s="511"/>
    </row>
    <row r="2064" spans="1:5">
      <c r="A2064" s="21">
        <v>1</v>
      </c>
      <c r="B2064" s="758"/>
      <c r="C2064" t="s">
        <v>350</v>
      </c>
      <c r="D2064" s="509">
        <v>29445</v>
      </c>
      <c r="E2064" s="511"/>
    </row>
    <row r="2065" spans="1:5">
      <c r="A2065" s="21">
        <v>1</v>
      </c>
      <c r="B2065" s="758"/>
      <c r="C2065" t="s">
        <v>929</v>
      </c>
      <c r="D2065" s="509">
        <v>0</v>
      </c>
      <c r="E2065" s="511"/>
    </row>
    <row r="2066" spans="1:5">
      <c r="A2066" s="21">
        <v>1</v>
      </c>
      <c r="B2066" s="762"/>
      <c r="C2066" t="s">
        <v>345</v>
      </c>
      <c r="D2066" s="509">
        <v>0</v>
      </c>
      <c r="E2066" s="511"/>
    </row>
    <row r="2067" spans="1:5">
      <c r="A2067" s="21">
        <v>1</v>
      </c>
      <c r="B2067" s="761" t="s">
        <v>762</v>
      </c>
      <c r="C2067" t="s">
        <v>348</v>
      </c>
      <c r="D2067" s="509">
        <v>1429214.4</v>
      </c>
      <c r="E2067" s="511"/>
    </row>
    <row r="2068" spans="1:5">
      <c r="A2068" s="21">
        <v>1</v>
      </c>
      <c r="B2068" s="758"/>
      <c r="C2068" t="s">
        <v>349</v>
      </c>
      <c r="D2068" s="509">
        <v>649692.69999999995</v>
      </c>
      <c r="E2068" s="511"/>
    </row>
    <row r="2069" spans="1:5">
      <c r="A2069" s="21">
        <v>1</v>
      </c>
      <c r="B2069" s="758"/>
      <c r="C2069" t="s">
        <v>350</v>
      </c>
      <c r="D2069" s="509">
        <v>128911.9</v>
      </c>
      <c r="E2069" s="511"/>
    </row>
    <row r="2070" spans="1:5">
      <c r="A2070" s="21">
        <v>1</v>
      </c>
      <c r="B2070" s="758"/>
      <c r="C2070" t="s">
        <v>929</v>
      </c>
      <c r="D2070" s="509">
        <v>36989.800000000003</v>
      </c>
      <c r="E2070" s="511"/>
    </row>
    <row r="2071" spans="1:5" ht="12.75" customHeight="1">
      <c r="A2071" s="21">
        <v>1</v>
      </c>
      <c r="B2071" s="758"/>
      <c r="C2071" t="s">
        <v>345</v>
      </c>
      <c r="D2071" s="509">
        <v>10329.6</v>
      </c>
      <c r="E2071" s="511"/>
    </row>
    <row r="2072" spans="1:5" ht="12.75" customHeight="1">
      <c r="A2072" s="21">
        <v>3</v>
      </c>
      <c r="B2072" s="761" t="s">
        <v>763</v>
      </c>
      <c r="C2072" t="s">
        <v>348</v>
      </c>
      <c r="D2072" s="509">
        <v>119113.1</v>
      </c>
      <c r="E2072" s="511"/>
    </row>
    <row r="2073" spans="1:5">
      <c r="A2073" s="21">
        <v>3</v>
      </c>
      <c r="B2073" s="758"/>
      <c r="C2073" t="s">
        <v>349</v>
      </c>
      <c r="D2073" s="509">
        <v>0</v>
      </c>
      <c r="E2073" s="511"/>
    </row>
    <row r="2074" spans="1:5">
      <c r="A2074" s="21">
        <v>3</v>
      </c>
      <c r="B2074" s="758"/>
      <c r="C2074" t="s">
        <v>350</v>
      </c>
      <c r="D2074" s="509">
        <v>32816.9</v>
      </c>
      <c r="E2074" s="511"/>
    </row>
    <row r="2075" spans="1:5">
      <c r="A2075" s="21">
        <v>3</v>
      </c>
      <c r="B2075" s="758"/>
      <c r="C2075" t="s">
        <v>929</v>
      </c>
      <c r="D2075" s="509">
        <v>0</v>
      </c>
      <c r="E2075" s="511"/>
    </row>
    <row r="2076" spans="1:5" ht="12.75" customHeight="1">
      <c r="A2076" s="21">
        <v>3</v>
      </c>
      <c r="B2076" s="758"/>
      <c r="C2076" t="s">
        <v>345</v>
      </c>
      <c r="D2076" s="509">
        <v>0</v>
      </c>
      <c r="E2076" s="511"/>
    </row>
    <row r="2077" spans="1:5" ht="12.75" customHeight="1">
      <c r="A2077" s="21">
        <v>15</v>
      </c>
      <c r="B2077" s="761" t="s">
        <v>764</v>
      </c>
      <c r="C2077" t="s">
        <v>348</v>
      </c>
      <c r="D2077" s="509">
        <v>296492.79999999999</v>
      </c>
      <c r="E2077" s="511"/>
    </row>
    <row r="2078" spans="1:5">
      <c r="A2078" s="21">
        <v>15</v>
      </c>
      <c r="B2078" s="758"/>
      <c r="C2078" t="s">
        <v>349</v>
      </c>
      <c r="D2078" s="509">
        <v>1798.4</v>
      </c>
      <c r="E2078" s="511"/>
    </row>
    <row r="2079" spans="1:5">
      <c r="A2079" s="21">
        <v>15</v>
      </c>
      <c r="B2079" s="758"/>
      <c r="C2079" t="s">
        <v>350</v>
      </c>
      <c r="D2079" s="509">
        <v>4468.3</v>
      </c>
      <c r="E2079" s="511"/>
    </row>
    <row r="2080" spans="1:5">
      <c r="A2080" s="21">
        <v>15</v>
      </c>
      <c r="B2080" s="758"/>
      <c r="C2080" t="s">
        <v>929</v>
      </c>
      <c r="D2080" s="509">
        <v>0</v>
      </c>
      <c r="E2080" s="511"/>
    </row>
    <row r="2081" spans="1:5">
      <c r="A2081" s="21">
        <v>15</v>
      </c>
      <c r="B2081" s="758"/>
      <c r="C2081" t="s">
        <v>345</v>
      </c>
      <c r="D2081" s="509">
        <v>2060.8000000000002</v>
      </c>
      <c r="E2081" s="511"/>
    </row>
    <row r="2082" spans="1:5">
      <c r="A2082" s="21">
        <v>1</v>
      </c>
      <c r="B2082" s="761" t="s">
        <v>765</v>
      </c>
      <c r="C2082" t="s">
        <v>348</v>
      </c>
      <c r="D2082" s="509">
        <v>50817.2</v>
      </c>
      <c r="E2082" s="511"/>
    </row>
    <row r="2083" spans="1:5">
      <c r="A2083" s="21">
        <v>1</v>
      </c>
      <c r="B2083" s="758"/>
      <c r="C2083" t="s">
        <v>349</v>
      </c>
      <c r="D2083" s="509">
        <v>0</v>
      </c>
      <c r="E2083" s="511"/>
    </row>
    <row r="2084" spans="1:5">
      <c r="A2084" s="21">
        <v>1</v>
      </c>
      <c r="B2084" s="758"/>
      <c r="C2084" t="s">
        <v>350</v>
      </c>
      <c r="D2084" s="509">
        <v>192485.5</v>
      </c>
      <c r="E2084" s="511"/>
    </row>
    <row r="2085" spans="1:5">
      <c r="A2085" s="21">
        <v>1</v>
      </c>
      <c r="B2085" s="758"/>
      <c r="C2085" t="s">
        <v>929</v>
      </c>
      <c r="D2085" s="509">
        <v>0</v>
      </c>
      <c r="E2085" s="511"/>
    </row>
    <row r="2086" spans="1:5">
      <c r="A2086" s="21">
        <v>1</v>
      </c>
      <c r="B2086" s="758"/>
      <c r="C2086" t="s">
        <v>345</v>
      </c>
      <c r="D2086" s="509">
        <v>0</v>
      </c>
      <c r="E2086" s="511"/>
    </row>
    <row r="2087" spans="1:5">
      <c r="A2087" s="21">
        <v>1</v>
      </c>
      <c r="B2087" s="761" t="s">
        <v>766</v>
      </c>
      <c r="C2087" t="s">
        <v>348</v>
      </c>
      <c r="D2087" s="509">
        <v>255857.1</v>
      </c>
      <c r="E2087" s="511"/>
    </row>
    <row r="2088" spans="1:5">
      <c r="A2088" s="21">
        <v>1</v>
      </c>
      <c r="B2088" s="758"/>
      <c r="C2088" t="s">
        <v>349</v>
      </c>
      <c r="D2088" s="509">
        <v>2524.6</v>
      </c>
      <c r="E2088" s="511"/>
    </row>
    <row r="2089" spans="1:5">
      <c r="A2089" s="21">
        <v>1</v>
      </c>
      <c r="B2089" s="758"/>
      <c r="C2089" t="s">
        <v>350</v>
      </c>
      <c r="D2089" s="509">
        <v>74977.100000000006</v>
      </c>
      <c r="E2089" s="511"/>
    </row>
    <row r="2090" spans="1:5">
      <c r="A2090" s="21">
        <v>1</v>
      </c>
      <c r="B2090" s="758"/>
      <c r="C2090" t="s">
        <v>929</v>
      </c>
      <c r="D2090" s="509">
        <v>0</v>
      </c>
      <c r="E2090" s="511"/>
    </row>
    <row r="2091" spans="1:5" ht="12.75" customHeight="1">
      <c r="A2091" s="21">
        <v>1</v>
      </c>
      <c r="B2091" s="758"/>
      <c r="C2091" t="s">
        <v>345</v>
      </c>
      <c r="D2091" s="509">
        <v>0</v>
      </c>
      <c r="E2091" s="511"/>
    </row>
    <row r="2092" spans="1:5" ht="12.75" customHeight="1">
      <c r="A2092" s="21">
        <v>2</v>
      </c>
      <c r="B2092" s="761" t="s">
        <v>767</v>
      </c>
      <c r="C2092" t="s">
        <v>348</v>
      </c>
      <c r="D2092" s="509">
        <v>0</v>
      </c>
      <c r="E2092" s="511"/>
    </row>
    <row r="2093" spans="1:5">
      <c r="A2093" s="21">
        <v>2</v>
      </c>
      <c r="B2093" s="758"/>
      <c r="C2093" t="s">
        <v>349</v>
      </c>
      <c r="D2093" s="509">
        <v>0</v>
      </c>
      <c r="E2093" s="511"/>
    </row>
    <row r="2094" spans="1:5">
      <c r="A2094" s="21">
        <v>2</v>
      </c>
      <c r="B2094" s="758"/>
      <c r="C2094" t="s">
        <v>350</v>
      </c>
      <c r="D2094" s="509">
        <v>166613.4</v>
      </c>
      <c r="E2094" s="511"/>
    </row>
    <row r="2095" spans="1:5">
      <c r="A2095" s="21">
        <v>2</v>
      </c>
      <c r="B2095" s="758"/>
      <c r="C2095" t="s">
        <v>929</v>
      </c>
      <c r="D2095" s="509">
        <v>0</v>
      </c>
      <c r="E2095" s="511"/>
    </row>
    <row r="2096" spans="1:5" ht="12.75" customHeight="1">
      <c r="A2096" s="21">
        <v>2</v>
      </c>
      <c r="B2096" s="758"/>
      <c r="C2096" t="s">
        <v>345</v>
      </c>
      <c r="D2096" s="509">
        <v>0</v>
      </c>
      <c r="E2096" s="511"/>
    </row>
    <row r="2097" spans="1:5" ht="12.75" customHeight="1">
      <c r="A2097" s="21">
        <v>2</v>
      </c>
      <c r="B2097" s="761" t="s">
        <v>768</v>
      </c>
      <c r="C2097" t="s">
        <v>348</v>
      </c>
      <c r="D2097" s="509">
        <v>57736.2</v>
      </c>
      <c r="E2097" s="511"/>
    </row>
    <row r="2098" spans="1:5">
      <c r="A2098" s="21">
        <v>2</v>
      </c>
      <c r="B2098" s="758"/>
      <c r="C2098" t="s">
        <v>349</v>
      </c>
      <c r="D2098" s="509">
        <v>0</v>
      </c>
      <c r="E2098" s="511"/>
    </row>
    <row r="2099" spans="1:5">
      <c r="A2099" s="21">
        <v>2</v>
      </c>
      <c r="B2099" s="758"/>
      <c r="C2099" t="s">
        <v>350</v>
      </c>
      <c r="D2099" s="509">
        <v>411538</v>
      </c>
      <c r="E2099" s="511"/>
    </row>
    <row r="2100" spans="1:5">
      <c r="A2100" s="21">
        <v>2</v>
      </c>
      <c r="B2100" s="758"/>
      <c r="C2100" t="s">
        <v>929</v>
      </c>
      <c r="D2100" s="509">
        <v>0</v>
      </c>
      <c r="E2100" s="511"/>
    </row>
    <row r="2101" spans="1:5" ht="12.75" customHeight="1">
      <c r="A2101" s="21">
        <v>2</v>
      </c>
      <c r="B2101" s="758"/>
      <c r="C2101" t="s">
        <v>345</v>
      </c>
      <c r="D2101" s="509">
        <v>0</v>
      </c>
      <c r="E2101" s="511"/>
    </row>
    <row r="2102" spans="1:5" ht="12.75" customHeight="1">
      <c r="A2102" s="21">
        <v>1</v>
      </c>
      <c r="B2102" s="761" t="s">
        <v>769</v>
      </c>
      <c r="C2102" t="s">
        <v>348</v>
      </c>
      <c r="D2102" s="509">
        <v>61523.3</v>
      </c>
      <c r="E2102" s="511"/>
    </row>
    <row r="2103" spans="1:5">
      <c r="A2103" s="21">
        <v>1</v>
      </c>
      <c r="B2103" s="758"/>
      <c r="C2103" t="s">
        <v>349</v>
      </c>
      <c r="D2103" s="509">
        <v>0</v>
      </c>
      <c r="E2103" s="511"/>
    </row>
    <row r="2104" spans="1:5">
      <c r="A2104" s="21">
        <v>1</v>
      </c>
      <c r="B2104" s="758"/>
      <c r="C2104" t="s">
        <v>350</v>
      </c>
      <c r="D2104" s="509">
        <v>0</v>
      </c>
      <c r="E2104" s="511"/>
    </row>
    <row r="2105" spans="1:5">
      <c r="A2105" s="21">
        <v>1</v>
      </c>
      <c r="B2105" s="758"/>
      <c r="C2105" t="s">
        <v>929</v>
      </c>
      <c r="D2105" s="509">
        <v>0</v>
      </c>
      <c r="E2105" s="511"/>
    </row>
    <row r="2106" spans="1:5">
      <c r="A2106" s="21">
        <v>1</v>
      </c>
      <c r="B2106" s="762"/>
      <c r="C2106" t="s">
        <v>345</v>
      </c>
      <c r="D2106" s="509">
        <v>0</v>
      </c>
      <c r="E2106" s="511"/>
    </row>
    <row r="2107" spans="1:5">
      <c r="A2107" s="21">
        <v>2</v>
      </c>
      <c r="B2107" s="761" t="s">
        <v>770</v>
      </c>
      <c r="C2107" t="s">
        <v>348</v>
      </c>
      <c r="D2107" s="509">
        <v>0</v>
      </c>
      <c r="E2107" s="511"/>
    </row>
    <row r="2108" spans="1:5">
      <c r="A2108" s="21">
        <v>2</v>
      </c>
      <c r="B2108" s="758"/>
      <c r="C2108" t="s">
        <v>349</v>
      </c>
      <c r="D2108" s="509">
        <v>0</v>
      </c>
      <c r="E2108" s="511"/>
    </row>
    <row r="2109" spans="1:5">
      <c r="A2109" s="21">
        <v>2</v>
      </c>
      <c r="B2109" s="758"/>
      <c r="C2109" t="s">
        <v>350</v>
      </c>
      <c r="D2109" s="509">
        <v>5443.8</v>
      </c>
      <c r="E2109" s="511"/>
    </row>
    <row r="2110" spans="1:5">
      <c r="A2110" s="21">
        <v>2</v>
      </c>
      <c r="B2110" s="758"/>
      <c r="C2110" t="s">
        <v>929</v>
      </c>
      <c r="D2110" s="509">
        <v>0</v>
      </c>
      <c r="E2110" s="511"/>
    </row>
    <row r="2111" spans="1:5">
      <c r="A2111" s="21">
        <v>2</v>
      </c>
      <c r="B2111" s="762"/>
      <c r="C2111" t="s">
        <v>345</v>
      </c>
      <c r="D2111" s="509">
        <v>0</v>
      </c>
      <c r="E2111" s="511"/>
    </row>
    <row r="2112" spans="1:5">
      <c r="A2112" s="21">
        <v>9</v>
      </c>
      <c r="B2112" s="761" t="s">
        <v>771</v>
      </c>
      <c r="C2112" t="s">
        <v>348</v>
      </c>
      <c r="D2112" s="509">
        <v>11141.6</v>
      </c>
      <c r="E2112" s="511"/>
    </row>
    <row r="2113" spans="1:5">
      <c r="A2113" s="21">
        <v>9</v>
      </c>
      <c r="B2113" s="758"/>
      <c r="C2113" t="s">
        <v>349</v>
      </c>
      <c r="D2113" s="509">
        <v>186486.1</v>
      </c>
      <c r="E2113" s="511"/>
    </row>
    <row r="2114" spans="1:5">
      <c r="A2114" s="21">
        <v>9</v>
      </c>
      <c r="B2114" s="758"/>
      <c r="C2114" t="s">
        <v>350</v>
      </c>
      <c r="D2114" s="509">
        <v>39153.5</v>
      </c>
      <c r="E2114" s="511"/>
    </row>
    <row r="2115" spans="1:5">
      <c r="A2115" s="21">
        <v>9</v>
      </c>
      <c r="B2115" s="758"/>
      <c r="C2115" t="s">
        <v>929</v>
      </c>
      <c r="D2115" s="509">
        <v>0</v>
      </c>
      <c r="E2115" s="511"/>
    </row>
    <row r="2116" spans="1:5">
      <c r="A2116" s="21">
        <v>9</v>
      </c>
      <c r="B2116" s="758"/>
      <c r="C2116" t="s">
        <v>345</v>
      </c>
      <c r="D2116" s="509">
        <v>0</v>
      </c>
      <c r="E2116" s="511"/>
    </row>
    <row r="2117" spans="1:5">
      <c r="A2117" s="21">
        <v>2</v>
      </c>
      <c r="B2117" s="761" t="s">
        <v>772</v>
      </c>
      <c r="C2117" t="s">
        <v>348</v>
      </c>
      <c r="D2117" s="509">
        <v>0</v>
      </c>
      <c r="E2117" s="511"/>
    </row>
    <row r="2118" spans="1:5">
      <c r="A2118" s="21">
        <v>2</v>
      </c>
      <c r="B2118" s="758"/>
      <c r="C2118" t="s">
        <v>349</v>
      </c>
      <c r="D2118" s="509">
        <v>0</v>
      </c>
      <c r="E2118" s="511"/>
    </row>
    <row r="2119" spans="1:5">
      <c r="A2119" s="21">
        <v>2</v>
      </c>
      <c r="B2119" s="758"/>
      <c r="C2119" t="s">
        <v>350</v>
      </c>
      <c r="D2119" s="509">
        <v>7460</v>
      </c>
      <c r="E2119" s="511"/>
    </row>
    <row r="2120" spans="1:5">
      <c r="A2120" s="21">
        <v>2</v>
      </c>
      <c r="B2120" s="758"/>
      <c r="C2120" t="s">
        <v>929</v>
      </c>
      <c r="D2120" s="509">
        <v>0</v>
      </c>
      <c r="E2120" s="511"/>
    </row>
    <row r="2121" spans="1:5" ht="12.75" customHeight="1">
      <c r="A2121" s="21">
        <v>2</v>
      </c>
      <c r="B2121" s="762"/>
      <c r="C2121" t="s">
        <v>345</v>
      </c>
      <c r="D2121" s="509">
        <v>0</v>
      </c>
      <c r="E2121" s="511"/>
    </row>
    <row r="2122" spans="1:5" ht="12.75" customHeight="1">
      <c r="A2122" s="21">
        <v>6</v>
      </c>
      <c r="B2122" s="761" t="s">
        <v>773</v>
      </c>
      <c r="C2122" t="s">
        <v>348</v>
      </c>
      <c r="D2122" s="509">
        <v>11860.7</v>
      </c>
      <c r="E2122" s="511"/>
    </row>
    <row r="2123" spans="1:5">
      <c r="A2123" s="21">
        <v>6</v>
      </c>
      <c r="B2123" s="758"/>
      <c r="C2123" t="s">
        <v>349</v>
      </c>
      <c r="D2123" s="509">
        <v>0</v>
      </c>
      <c r="E2123" s="511"/>
    </row>
    <row r="2124" spans="1:5">
      <c r="A2124" s="21">
        <v>6</v>
      </c>
      <c r="B2124" s="758"/>
      <c r="C2124" t="s">
        <v>350</v>
      </c>
      <c r="D2124" s="509">
        <v>6385.1</v>
      </c>
      <c r="E2124" s="511"/>
    </row>
    <row r="2125" spans="1:5">
      <c r="A2125" s="21">
        <v>6</v>
      </c>
      <c r="B2125" s="758"/>
      <c r="C2125" t="s">
        <v>929</v>
      </c>
      <c r="D2125" s="509">
        <v>0</v>
      </c>
      <c r="E2125" s="511"/>
    </row>
    <row r="2126" spans="1:5" ht="12.75" customHeight="1">
      <c r="A2126" s="21">
        <v>6</v>
      </c>
      <c r="B2126" s="762"/>
      <c r="C2126" t="s">
        <v>345</v>
      </c>
      <c r="D2126" s="509">
        <v>0</v>
      </c>
      <c r="E2126" s="511"/>
    </row>
    <row r="2127" spans="1:5" ht="12.75" customHeight="1">
      <c r="A2127" s="21">
        <v>9</v>
      </c>
      <c r="B2127" s="761" t="s">
        <v>1874</v>
      </c>
      <c r="C2127" t="s">
        <v>348</v>
      </c>
      <c r="D2127" s="509">
        <v>0</v>
      </c>
      <c r="E2127" s="511"/>
    </row>
    <row r="2128" spans="1:5">
      <c r="A2128" s="21">
        <v>9</v>
      </c>
      <c r="B2128" s="758"/>
      <c r="C2128" t="s">
        <v>349</v>
      </c>
      <c r="D2128" s="509">
        <v>0</v>
      </c>
      <c r="E2128" s="511"/>
    </row>
    <row r="2129" spans="1:5">
      <c r="A2129" s="21">
        <v>9</v>
      </c>
      <c r="B2129" s="758"/>
      <c r="C2129" t="s">
        <v>350</v>
      </c>
      <c r="D2129" s="509">
        <v>42126.3</v>
      </c>
      <c r="E2129" s="511"/>
    </row>
    <row r="2130" spans="1:5">
      <c r="A2130" s="21">
        <v>9</v>
      </c>
      <c r="B2130" s="758"/>
      <c r="C2130" t="s">
        <v>929</v>
      </c>
      <c r="D2130" s="509">
        <v>0</v>
      </c>
      <c r="E2130" s="511"/>
    </row>
    <row r="2131" spans="1:5" ht="12.75" customHeight="1">
      <c r="A2131" s="21">
        <v>9</v>
      </c>
      <c r="B2131" s="762"/>
      <c r="C2131" t="s">
        <v>345</v>
      </c>
      <c r="D2131" s="509">
        <v>0</v>
      </c>
      <c r="E2131" s="511"/>
    </row>
    <row r="2132" spans="1:5" ht="12.75" customHeight="1">
      <c r="A2132" s="21">
        <v>2</v>
      </c>
      <c r="B2132" s="761" t="s">
        <v>774</v>
      </c>
      <c r="C2132" t="s">
        <v>348</v>
      </c>
      <c r="D2132" s="509">
        <v>0</v>
      </c>
      <c r="E2132" s="511"/>
    </row>
    <row r="2133" spans="1:5">
      <c r="A2133" s="21">
        <v>2</v>
      </c>
      <c r="B2133" s="758"/>
      <c r="C2133" t="s">
        <v>349</v>
      </c>
      <c r="D2133" s="509">
        <v>0</v>
      </c>
      <c r="E2133" s="511"/>
    </row>
    <row r="2134" spans="1:5">
      <c r="A2134" s="21">
        <v>2</v>
      </c>
      <c r="B2134" s="758"/>
      <c r="C2134" t="s">
        <v>350</v>
      </c>
      <c r="D2134" s="509">
        <v>439548</v>
      </c>
      <c r="E2134" s="511"/>
    </row>
    <row r="2135" spans="1:5">
      <c r="A2135" s="21">
        <v>2</v>
      </c>
      <c r="B2135" s="758"/>
      <c r="C2135" t="s">
        <v>929</v>
      </c>
      <c r="D2135" s="509">
        <v>0</v>
      </c>
      <c r="E2135" s="511"/>
    </row>
    <row r="2136" spans="1:5" ht="12.75" customHeight="1">
      <c r="A2136" s="21">
        <v>2</v>
      </c>
      <c r="B2136" s="762"/>
      <c r="C2136" t="s">
        <v>345</v>
      </c>
      <c r="D2136" s="509">
        <v>0</v>
      </c>
      <c r="E2136" s="511"/>
    </row>
    <row r="2137" spans="1:5" ht="12.75" customHeight="1">
      <c r="A2137" s="21">
        <v>2</v>
      </c>
      <c r="B2137" s="761" t="s">
        <v>1000</v>
      </c>
      <c r="C2137" t="s">
        <v>348</v>
      </c>
      <c r="D2137" s="509">
        <v>0</v>
      </c>
      <c r="E2137" s="511"/>
    </row>
    <row r="2138" spans="1:5">
      <c r="A2138" s="21">
        <v>2</v>
      </c>
      <c r="B2138" s="758"/>
      <c r="C2138" t="s">
        <v>349</v>
      </c>
      <c r="D2138" s="509">
        <v>0</v>
      </c>
      <c r="E2138" s="511"/>
    </row>
    <row r="2139" spans="1:5">
      <c r="A2139" s="21">
        <v>2</v>
      </c>
      <c r="B2139" s="758"/>
      <c r="C2139" t="s">
        <v>350</v>
      </c>
      <c r="D2139" s="509">
        <v>0</v>
      </c>
      <c r="E2139" s="511"/>
    </row>
    <row r="2140" spans="1:5">
      <c r="A2140" s="21">
        <v>2</v>
      </c>
      <c r="B2140" s="758"/>
      <c r="C2140" t="s">
        <v>929</v>
      </c>
      <c r="D2140" s="509">
        <v>0</v>
      </c>
      <c r="E2140" s="511"/>
    </row>
    <row r="2141" spans="1:5" ht="12.75" customHeight="1">
      <c r="A2141" s="21">
        <v>2</v>
      </c>
      <c r="B2141" s="762"/>
      <c r="C2141" t="s">
        <v>345</v>
      </c>
      <c r="D2141" s="509">
        <v>0</v>
      </c>
      <c r="E2141" s="511"/>
    </row>
    <row r="2142" spans="1:5" ht="12.75" customHeight="1">
      <c r="A2142" s="21">
        <v>2</v>
      </c>
      <c r="B2142" s="761" t="s">
        <v>1001</v>
      </c>
      <c r="C2142" t="s">
        <v>348</v>
      </c>
      <c r="D2142" s="509">
        <v>0</v>
      </c>
      <c r="E2142" s="511"/>
    </row>
    <row r="2143" spans="1:5">
      <c r="A2143" s="21">
        <v>2</v>
      </c>
      <c r="B2143" s="758"/>
      <c r="C2143" t="s">
        <v>349</v>
      </c>
      <c r="D2143" s="509">
        <v>0</v>
      </c>
      <c r="E2143" s="511"/>
    </row>
    <row r="2144" spans="1:5">
      <c r="A2144" s="21">
        <v>2</v>
      </c>
      <c r="B2144" s="758"/>
      <c r="C2144" t="s">
        <v>350</v>
      </c>
      <c r="D2144" s="509">
        <v>4393.7</v>
      </c>
      <c r="E2144" s="511"/>
    </row>
    <row r="2145" spans="1:5">
      <c r="A2145" s="21">
        <v>2</v>
      </c>
      <c r="B2145" s="758"/>
      <c r="C2145" t="s">
        <v>929</v>
      </c>
      <c r="D2145" s="509">
        <v>0</v>
      </c>
      <c r="E2145" s="511"/>
    </row>
    <row r="2146" spans="1:5" ht="12.75" customHeight="1">
      <c r="A2146" s="21">
        <v>2</v>
      </c>
      <c r="B2146" s="758"/>
      <c r="C2146" t="s">
        <v>345</v>
      </c>
      <c r="D2146" s="509">
        <v>0</v>
      </c>
      <c r="E2146" s="511"/>
    </row>
    <row r="2147" spans="1:5" ht="12.75" customHeight="1">
      <c r="A2147" s="21">
        <v>9</v>
      </c>
      <c r="B2147" s="758" t="s">
        <v>1156</v>
      </c>
      <c r="C2147" t="s">
        <v>348</v>
      </c>
      <c r="D2147" s="509">
        <v>0</v>
      </c>
      <c r="E2147" s="511"/>
    </row>
    <row r="2148" spans="1:5" ht="12.75" customHeight="1">
      <c r="A2148" s="21">
        <v>9</v>
      </c>
      <c r="B2148" s="758"/>
      <c r="C2148" t="s">
        <v>349</v>
      </c>
      <c r="D2148" s="509">
        <v>0</v>
      </c>
      <c r="E2148" s="511"/>
    </row>
    <row r="2149" spans="1:5" ht="12.75" customHeight="1">
      <c r="A2149" s="21">
        <v>9</v>
      </c>
      <c r="B2149" s="758"/>
      <c r="C2149" t="s">
        <v>350</v>
      </c>
      <c r="D2149" s="509">
        <v>39708.400000000001</v>
      </c>
      <c r="E2149" s="511"/>
    </row>
    <row r="2150" spans="1:5" ht="12.75" customHeight="1">
      <c r="A2150" s="21">
        <v>9</v>
      </c>
      <c r="B2150" s="758"/>
      <c r="C2150" t="s">
        <v>929</v>
      </c>
      <c r="D2150" s="509">
        <v>0</v>
      </c>
      <c r="E2150" s="511"/>
    </row>
    <row r="2151" spans="1:5" ht="12.75" customHeight="1">
      <c r="A2151" s="21">
        <v>9</v>
      </c>
      <c r="B2151" s="758"/>
      <c r="C2151" t="s">
        <v>345</v>
      </c>
      <c r="D2151" s="509">
        <v>0</v>
      </c>
      <c r="E2151" s="511"/>
    </row>
    <row r="2152" spans="1:5" ht="12.75" customHeight="1">
      <c r="A2152" s="21">
        <v>9</v>
      </c>
      <c r="B2152" s="758" t="s">
        <v>1157</v>
      </c>
      <c r="C2152" t="s">
        <v>348</v>
      </c>
      <c r="D2152" s="509">
        <v>0</v>
      </c>
      <c r="E2152" s="511"/>
    </row>
    <row r="2153" spans="1:5" ht="12.75" customHeight="1">
      <c r="A2153" s="21">
        <v>9</v>
      </c>
      <c r="B2153" s="758"/>
      <c r="C2153" t="s">
        <v>349</v>
      </c>
      <c r="D2153" s="509">
        <v>0</v>
      </c>
      <c r="E2153" s="511"/>
    </row>
    <row r="2154" spans="1:5" ht="12.75" customHeight="1">
      <c r="A2154" s="21">
        <v>9</v>
      </c>
      <c r="B2154" s="758"/>
      <c r="C2154" t="s">
        <v>350</v>
      </c>
      <c r="D2154" s="509">
        <v>37710</v>
      </c>
      <c r="E2154" s="511"/>
    </row>
    <row r="2155" spans="1:5" ht="12.75" customHeight="1">
      <c r="A2155" s="21">
        <v>9</v>
      </c>
      <c r="B2155" s="758"/>
      <c r="C2155" t="s">
        <v>929</v>
      </c>
      <c r="D2155" s="509">
        <v>0</v>
      </c>
      <c r="E2155" s="511"/>
    </row>
    <row r="2156" spans="1:5" ht="12.75" customHeight="1">
      <c r="A2156" s="21">
        <v>9</v>
      </c>
      <c r="B2156" s="762"/>
      <c r="C2156" t="s">
        <v>345</v>
      </c>
      <c r="D2156" s="509">
        <v>0</v>
      </c>
      <c r="E2156" s="511"/>
    </row>
    <row r="2157" spans="1:5" ht="12.75" customHeight="1">
      <c r="A2157" s="21">
        <v>2</v>
      </c>
      <c r="B2157" s="761" t="s">
        <v>1158</v>
      </c>
      <c r="C2157" t="s">
        <v>348</v>
      </c>
      <c r="D2157" s="509">
        <v>0</v>
      </c>
      <c r="E2157" s="511"/>
    </row>
    <row r="2158" spans="1:5">
      <c r="A2158" s="21">
        <v>2</v>
      </c>
      <c r="B2158" s="758"/>
      <c r="C2158" t="s">
        <v>349</v>
      </c>
      <c r="D2158" s="509">
        <v>0</v>
      </c>
      <c r="E2158" s="511"/>
    </row>
    <row r="2159" spans="1:5">
      <c r="A2159" s="21">
        <v>2</v>
      </c>
      <c r="B2159" s="758"/>
      <c r="C2159" t="s">
        <v>350</v>
      </c>
      <c r="D2159" s="509">
        <v>7404.4</v>
      </c>
      <c r="E2159" s="511"/>
    </row>
    <row r="2160" spans="1:5">
      <c r="A2160" s="21">
        <v>2</v>
      </c>
      <c r="B2160" s="758"/>
      <c r="C2160" t="s">
        <v>929</v>
      </c>
      <c r="D2160" s="509">
        <v>0</v>
      </c>
      <c r="E2160" s="511"/>
    </row>
    <row r="2161" spans="1:5" ht="12.75" customHeight="1">
      <c r="A2161" s="21">
        <v>2</v>
      </c>
      <c r="B2161" s="762"/>
      <c r="C2161" t="s">
        <v>345</v>
      </c>
      <c r="D2161" s="509">
        <v>0</v>
      </c>
      <c r="E2161" s="511"/>
    </row>
    <row r="2162" spans="1:5" ht="12.75" customHeight="1">
      <c r="A2162" s="21">
        <v>2</v>
      </c>
      <c r="B2162" s="759" t="s">
        <v>1875</v>
      </c>
      <c r="C2162" t="s">
        <v>348</v>
      </c>
      <c r="D2162" s="509">
        <v>0</v>
      </c>
      <c r="E2162" s="620"/>
    </row>
    <row r="2163" spans="1:5" ht="12.75" customHeight="1">
      <c r="A2163" s="21">
        <v>2</v>
      </c>
      <c r="B2163" s="758"/>
      <c r="C2163" t="s">
        <v>349</v>
      </c>
      <c r="D2163" s="509">
        <v>0</v>
      </c>
      <c r="E2163" s="620"/>
    </row>
    <row r="2164" spans="1:5" ht="12.75" customHeight="1">
      <c r="A2164" s="21">
        <v>2</v>
      </c>
      <c r="B2164" s="758"/>
      <c r="C2164" t="s">
        <v>350</v>
      </c>
      <c r="D2164" s="509">
        <v>4701</v>
      </c>
      <c r="E2164" s="620"/>
    </row>
    <row r="2165" spans="1:5" ht="12.75" customHeight="1">
      <c r="A2165" s="21">
        <v>2</v>
      </c>
      <c r="B2165" s="758"/>
      <c r="C2165" t="s">
        <v>929</v>
      </c>
      <c r="D2165" s="509">
        <v>0</v>
      </c>
      <c r="E2165" s="620"/>
    </row>
    <row r="2166" spans="1:5" ht="12.75" customHeight="1">
      <c r="A2166" s="21">
        <v>2</v>
      </c>
      <c r="B2166" s="758"/>
      <c r="C2166" t="s">
        <v>345</v>
      </c>
      <c r="D2166" s="509">
        <v>0</v>
      </c>
      <c r="E2166" s="620"/>
    </row>
    <row r="2167" spans="1:5" ht="12.75" customHeight="1">
      <c r="A2167" s="21">
        <v>5</v>
      </c>
      <c r="B2167" s="758" t="s">
        <v>1876</v>
      </c>
      <c r="C2167" t="s">
        <v>348</v>
      </c>
      <c r="D2167" s="509">
        <v>112507.9</v>
      </c>
      <c r="E2167" s="620"/>
    </row>
    <row r="2168" spans="1:5" ht="12.75" customHeight="1">
      <c r="A2168" s="21">
        <v>5</v>
      </c>
      <c r="B2168" s="758"/>
      <c r="C2168" t="s">
        <v>349</v>
      </c>
      <c r="D2168" s="509">
        <v>0</v>
      </c>
      <c r="E2168" s="620"/>
    </row>
    <row r="2169" spans="1:5" ht="12.75" customHeight="1">
      <c r="A2169" s="21">
        <v>5</v>
      </c>
      <c r="B2169" s="758"/>
      <c r="C2169" t="s">
        <v>350</v>
      </c>
      <c r="D2169" s="509">
        <v>0</v>
      </c>
      <c r="E2169" s="620"/>
    </row>
    <row r="2170" spans="1:5" ht="12.75" customHeight="1">
      <c r="A2170" s="21">
        <v>5</v>
      </c>
      <c r="B2170" s="758"/>
      <c r="C2170" t="s">
        <v>929</v>
      </c>
      <c r="D2170" s="509">
        <v>0</v>
      </c>
      <c r="E2170" s="620"/>
    </row>
    <row r="2171" spans="1:5" ht="12.75" customHeight="1">
      <c r="A2171" s="21">
        <v>5</v>
      </c>
      <c r="B2171" s="760"/>
      <c r="C2171" t="s">
        <v>345</v>
      </c>
      <c r="D2171" s="509">
        <v>0</v>
      </c>
      <c r="E2171" s="620"/>
    </row>
    <row r="2172" spans="1:5" s="82" customFormat="1" ht="12.75" customHeight="1">
      <c r="A2172" s="81">
        <v>2</v>
      </c>
      <c r="B2172" s="761" t="s">
        <v>775</v>
      </c>
      <c r="C2172" s="82" t="s">
        <v>348</v>
      </c>
      <c r="D2172" s="509">
        <v>0</v>
      </c>
      <c r="E2172" s="511"/>
    </row>
    <row r="2173" spans="1:5">
      <c r="A2173" s="21">
        <v>2</v>
      </c>
      <c r="B2173" s="758"/>
      <c r="C2173" t="s">
        <v>349</v>
      </c>
      <c r="D2173" s="509">
        <v>0</v>
      </c>
      <c r="E2173" s="511"/>
    </row>
    <row r="2174" spans="1:5">
      <c r="A2174" s="21">
        <v>2</v>
      </c>
      <c r="B2174" s="758"/>
      <c r="C2174" t="s">
        <v>350</v>
      </c>
      <c r="D2174" s="509">
        <v>93547.6</v>
      </c>
      <c r="E2174" s="511"/>
    </row>
    <row r="2175" spans="1:5">
      <c r="A2175" s="21">
        <v>2</v>
      </c>
      <c r="B2175" s="758"/>
      <c r="C2175" t="s">
        <v>929</v>
      </c>
      <c r="D2175" s="509">
        <v>0</v>
      </c>
      <c r="E2175" s="511"/>
    </row>
    <row r="2176" spans="1:5" ht="12.75" customHeight="1">
      <c r="A2176" s="21">
        <v>2</v>
      </c>
      <c r="B2176" s="758"/>
      <c r="C2176" t="s">
        <v>345</v>
      </c>
      <c r="D2176" s="509">
        <v>0</v>
      </c>
      <c r="E2176" s="511"/>
    </row>
    <row r="2177" spans="1:5" ht="12.75" customHeight="1">
      <c r="A2177" s="21">
        <v>1</v>
      </c>
      <c r="B2177" s="758" t="s">
        <v>1877</v>
      </c>
      <c r="C2177" s="1" t="s">
        <v>348</v>
      </c>
      <c r="D2177" s="509">
        <v>0</v>
      </c>
      <c r="E2177" s="620"/>
    </row>
    <row r="2178" spans="1:5" ht="12.75" customHeight="1">
      <c r="A2178" s="21">
        <v>1</v>
      </c>
      <c r="B2178" s="758"/>
      <c r="C2178" t="s">
        <v>349</v>
      </c>
      <c r="D2178" s="509">
        <v>0</v>
      </c>
      <c r="E2178" s="620"/>
    </row>
    <row r="2179" spans="1:5" ht="12.75" customHeight="1">
      <c r="A2179" s="21">
        <v>1</v>
      </c>
      <c r="B2179" s="758"/>
      <c r="C2179" t="s">
        <v>350</v>
      </c>
      <c r="D2179" s="509">
        <v>123281</v>
      </c>
      <c r="E2179" s="620"/>
    </row>
    <row r="2180" spans="1:5" ht="12.75" customHeight="1">
      <c r="A2180" s="21">
        <v>1</v>
      </c>
      <c r="B2180" s="758"/>
      <c r="C2180" t="s">
        <v>929</v>
      </c>
      <c r="D2180" s="509">
        <v>0</v>
      </c>
      <c r="E2180" s="620"/>
    </row>
    <row r="2181" spans="1:5" ht="12.75" customHeight="1">
      <c r="A2181" s="21">
        <v>1</v>
      </c>
      <c r="B2181" s="760"/>
      <c r="C2181" t="s">
        <v>345</v>
      </c>
      <c r="D2181" s="509">
        <v>0</v>
      </c>
      <c r="E2181" s="620"/>
    </row>
    <row r="2182" spans="1:5" ht="12.75" customHeight="1">
      <c r="A2182" s="21">
        <v>2</v>
      </c>
      <c r="B2182" s="761" t="s">
        <v>776</v>
      </c>
      <c r="C2182" t="s">
        <v>348</v>
      </c>
      <c r="D2182" s="509">
        <v>0</v>
      </c>
      <c r="E2182" s="511"/>
    </row>
    <row r="2183" spans="1:5">
      <c r="A2183" s="21">
        <v>2</v>
      </c>
      <c r="B2183" s="758"/>
      <c r="C2183" t="s">
        <v>349</v>
      </c>
      <c r="D2183" s="509">
        <v>0</v>
      </c>
      <c r="E2183" s="511"/>
    </row>
    <row r="2184" spans="1:5">
      <c r="A2184" s="21">
        <v>2</v>
      </c>
      <c r="B2184" s="758"/>
      <c r="C2184" t="s">
        <v>350</v>
      </c>
      <c r="D2184" s="509">
        <v>136870.5</v>
      </c>
      <c r="E2184" s="511"/>
    </row>
    <row r="2185" spans="1:5">
      <c r="A2185" s="21">
        <v>2</v>
      </c>
      <c r="B2185" s="758"/>
      <c r="C2185" t="s">
        <v>929</v>
      </c>
      <c r="D2185" s="509">
        <v>0</v>
      </c>
      <c r="E2185" s="511"/>
    </row>
    <row r="2186" spans="1:5" ht="12.75" customHeight="1">
      <c r="A2186" s="21">
        <v>2</v>
      </c>
      <c r="B2186" s="758"/>
      <c r="C2186" t="s">
        <v>345</v>
      </c>
      <c r="D2186" s="509">
        <v>0</v>
      </c>
      <c r="E2186" s="511"/>
    </row>
    <row r="2187" spans="1:5" ht="12.75" customHeight="1">
      <c r="A2187" s="21">
        <v>2</v>
      </c>
      <c r="B2187" s="761" t="s">
        <v>777</v>
      </c>
      <c r="C2187" t="s">
        <v>348</v>
      </c>
      <c r="D2187" s="509">
        <v>0</v>
      </c>
      <c r="E2187" s="511"/>
    </row>
    <row r="2188" spans="1:5">
      <c r="A2188" s="21">
        <v>2</v>
      </c>
      <c r="B2188" s="758"/>
      <c r="C2188" t="s">
        <v>349</v>
      </c>
      <c r="D2188" s="509">
        <v>0</v>
      </c>
      <c r="E2188" s="511"/>
    </row>
    <row r="2189" spans="1:5">
      <c r="A2189" s="21">
        <v>2</v>
      </c>
      <c r="B2189" s="758"/>
      <c r="C2189" t="s">
        <v>350</v>
      </c>
      <c r="D2189" s="509">
        <v>114505.7</v>
      </c>
      <c r="E2189" s="511"/>
    </row>
    <row r="2190" spans="1:5">
      <c r="A2190" s="21">
        <v>2</v>
      </c>
      <c r="B2190" s="758"/>
      <c r="C2190" t="s">
        <v>929</v>
      </c>
      <c r="D2190" s="509">
        <v>0</v>
      </c>
      <c r="E2190" s="511"/>
    </row>
    <row r="2191" spans="1:5" ht="12.75" customHeight="1">
      <c r="A2191" s="21">
        <v>2</v>
      </c>
      <c r="B2191" s="758"/>
      <c r="C2191" t="s">
        <v>345</v>
      </c>
      <c r="D2191" s="509">
        <v>0</v>
      </c>
      <c r="E2191" s="511"/>
    </row>
    <row r="2192" spans="1:5" ht="12.75" customHeight="1">
      <c r="A2192" s="21">
        <v>2</v>
      </c>
      <c r="B2192" s="761" t="s">
        <v>778</v>
      </c>
      <c r="C2192" t="s">
        <v>348</v>
      </c>
      <c r="D2192" s="509">
        <v>3288.4</v>
      </c>
      <c r="E2192" s="511"/>
    </row>
    <row r="2193" spans="1:5">
      <c r="A2193" s="21">
        <v>2</v>
      </c>
      <c r="B2193" s="758"/>
      <c r="C2193" t="s">
        <v>349</v>
      </c>
      <c r="D2193" s="509">
        <v>0</v>
      </c>
      <c r="E2193" s="511"/>
    </row>
    <row r="2194" spans="1:5">
      <c r="A2194" s="21">
        <v>2</v>
      </c>
      <c r="B2194" s="758"/>
      <c r="C2194" t="s">
        <v>350</v>
      </c>
      <c r="D2194" s="509">
        <v>0</v>
      </c>
      <c r="E2194" s="511"/>
    </row>
    <row r="2195" spans="1:5">
      <c r="A2195" s="21">
        <v>2</v>
      </c>
      <c r="B2195" s="758"/>
      <c r="C2195" t="s">
        <v>929</v>
      </c>
      <c r="D2195" s="509">
        <v>0</v>
      </c>
      <c r="E2195" s="511"/>
    </row>
    <row r="2196" spans="1:5" ht="12.75" customHeight="1">
      <c r="A2196" s="21">
        <v>2</v>
      </c>
      <c r="B2196" s="758"/>
      <c r="C2196" t="s">
        <v>345</v>
      </c>
      <c r="D2196" s="509">
        <v>0</v>
      </c>
      <c r="E2196" s="511"/>
    </row>
    <row r="2197" spans="1:5" ht="12.75" customHeight="1">
      <c r="A2197" s="21">
        <v>1</v>
      </c>
      <c r="B2197" s="758" t="s">
        <v>1878</v>
      </c>
      <c r="C2197" t="s">
        <v>348</v>
      </c>
      <c r="D2197" s="509">
        <v>196158.4</v>
      </c>
      <c r="E2197" s="620"/>
    </row>
    <row r="2198" spans="1:5" ht="12.75" customHeight="1">
      <c r="A2198" s="21">
        <v>1</v>
      </c>
      <c r="B2198" s="758"/>
      <c r="C2198" t="s">
        <v>349</v>
      </c>
      <c r="D2198" s="509">
        <v>0</v>
      </c>
      <c r="E2198" s="620"/>
    </row>
    <row r="2199" spans="1:5" ht="12.75" customHeight="1">
      <c r="A2199" s="21">
        <v>1</v>
      </c>
      <c r="B2199" s="758"/>
      <c r="C2199" t="s">
        <v>350</v>
      </c>
      <c r="D2199" s="509">
        <v>4587.7</v>
      </c>
      <c r="E2199" s="620"/>
    </row>
    <row r="2200" spans="1:5" ht="12.75" customHeight="1">
      <c r="A2200" s="21">
        <v>1</v>
      </c>
      <c r="B2200" s="758"/>
      <c r="C2200" t="s">
        <v>929</v>
      </c>
      <c r="D2200" s="509">
        <v>0</v>
      </c>
      <c r="E2200" s="620"/>
    </row>
    <row r="2201" spans="1:5" ht="12.75" customHeight="1">
      <c r="A2201" s="21">
        <v>1</v>
      </c>
      <c r="B2201" s="760"/>
      <c r="C2201" t="s">
        <v>345</v>
      </c>
      <c r="D2201" s="509">
        <v>0</v>
      </c>
      <c r="E2201" s="620"/>
    </row>
    <row r="2202" spans="1:5" ht="12.75" customHeight="1">
      <c r="A2202" s="21">
        <v>1</v>
      </c>
      <c r="B2202" s="761" t="s">
        <v>779</v>
      </c>
      <c r="C2202" t="s">
        <v>348</v>
      </c>
      <c r="D2202" s="509">
        <v>97409.3</v>
      </c>
      <c r="E2202" s="511"/>
    </row>
    <row r="2203" spans="1:5">
      <c r="A2203" s="21">
        <v>1</v>
      </c>
      <c r="B2203" s="758"/>
      <c r="C2203" t="s">
        <v>349</v>
      </c>
      <c r="D2203" s="509">
        <v>0</v>
      </c>
      <c r="E2203" s="511"/>
    </row>
    <row r="2204" spans="1:5">
      <c r="A2204" s="21">
        <v>1</v>
      </c>
      <c r="B2204" s="758"/>
      <c r="C2204" t="s">
        <v>350</v>
      </c>
      <c r="D2204" s="509">
        <v>17722.2</v>
      </c>
      <c r="E2204" s="511"/>
    </row>
    <row r="2205" spans="1:5">
      <c r="A2205" s="21">
        <v>1</v>
      </c>
      <c r="B2205" s="758"/>
      <c r="C2205" t="s">
        <v>929</v>
      </c>
      <c r="D2205" s="509">
        <v>0</v>
      </c>
      <c r="E2205" s="511"/>
    </row>
    <row r="2206" spans="1:5" ht="12.75" customHeight="1">
      <c r="A2206" s="21">
        <v>1</v>
      </c>
      <c r="B2206" s="758"/>
      <c r="C2206" t="s">
        <v>345</v>
      </c>
      <c r="D2206" s="509">
        <v>0</v>
      </c>
      <c r="E2206" s="511"/>
    </row>
    <row r="2207" spans="1:5" ht="12.75" customHeight="1">
      <c r="A2207" s="21">
        <v>1</v>
      </c>
      <c r="B2207" s="761" t="s">
        <v>780</v>
      </c>
      <c r="C2207" t="s">
        <v>348</v>
      </c>
      <c r="D2207" s="509">
        <v>2056663.8</v>
      </c>
      <c r="E2207" s="511"/>
    </row>
    <row r="2208" spans="1:5">
      <c r="A2208" s="21">
        <v>1</v>
      </c>
      <c r="B2208" s="758"/>
      <c r="C2208" t="s">
        <v>349</v>
      </c>
      <c r="D2208" s="509">
        <v>9028.1</v>
      </c>
      <c r="E2208" s="511"/>
    </row>
    <row r="2209" spans="1:5">
      <c r="A2209" s="21">
        <v>1</v>
      </c>
      <c r="B2209" s="758"/>
      <c r="C2209" t="s">
        <v>350</v>
      </c>
      <c r="D2209" s="509">
        <v>76647.899999999994</v>
      </c>
      <c r="E2209" s="511"/>
    </row>
    <row r="2210" spans="1:5">
      <c r="A2210" s="21">
        <v>1</v>
      </c>
      <c r="B2210" s="758"/>
      <c r="C2210" t="s">
        <v>929</v>
      </c>
      <c r="D2210" s="509">
        <v>0</v>
      </c>
      <c r="E2210" s="511"/>
    </row>
    <row r="2211" spans="1:5" ht="12.75" customHeight="1">
      <c r="A2211" s="21">
        <v>1</v>
      </c>
      <c r="B2211" s="758"/>
      <c r="C2211" t="s">
        <v>345</v>
      </c>
      <c r="D2211" s="509">
        <v>1888.4</v>
      </c>
      <c r="E2211" s="511"/>
    </row>
    <row r="2212" spans="1:5" ht="12.75" customHeight="1">
      <c r="A2212" s="21">
        <v>1</v>
      </c>
      <c r="B2212" s="761" t="s">
        <v>781</v>
      </c>
      <c r="C2212" t="s">
        <v>348</v>
      </c>
      <c r="D2212" s="509">
        <v>8794.5</v>
      </c>
      <c r="E2212" s="511"/>
    </row>
    <row r="2213" spans="1:5">
      <c r="A2213" s="21">
        <v>1</v>
      </c>
      <c r="B2213" s="758"/>
      <c r="C2213" t="s">
        <v>349</v>
      </c>
      <c r="D2213" s="509">
        <v>0</v>
      </c>
      <c r="E2213" s="511"/>
    </row>
    <row r="2214" spans="1:5">
      <c r="A2214" s="21">
        <v>1</v>
      </c>
      <c r="B2214" s="758"/>
      <c r="C2214" t="s">
        <v>350</v>
      </c>
      <c r="D2214" s="509">
        <v>0</v>
      </c>
      <c r="E2214" s="511"/>
    </row>
    <row r="2215" spans="1:5">
      <c r="A2215" s="21">
        <v>1</v>
      </c>
      <c r="B2215" s="758"/>
      <c r="C2215" t="s">
        <v>929</v>
      </c>
      <c r="D2215" s="509">
        <v>0</v>
      </c>
      <c r="E2215" s="511"/>
    </row>
    <row r="2216" spans="1:5" ht="12.75" customHeight="1">
      <c r="A2216" s="21">
        <v>1</v>
      </c>
      <c r="B2216" s="758"/>
      <c r="C2216" t="s">
        <v>345</v>
      </c>
      <c r="D2216" s="509">
        <v>0</v>
      </c>
      <c r="E2216" s="511"/>
    </row>
    <row r="2217" spans="1:5" ht="12.75" customHeight="1">
      <c r="A2217" s="21">
        <v>2</v>
      </c>
      <c r="B2217" s="761" t="s">
        <v>782</v>
      </c>
      <c r="C2217" t="s">
        <v>348</v>
      </c>
      <c r="D2217" s="509">
        <v>0</v>
      </c>
      <c r="E2217" s="511"/>
    </row>
    <row r="2218" spans="1:5">
      <c r="A2218" s="21">
        <v>2</v>
      </c>
      <c r="B2218" s="758"/>
      <c r="C2218" t="s">
        <v>349</v>
      </c>
      <c r="D2218" s="509">
        <v>0</v>
      </c>
      <c r="E2218" s="511"/>
    </row>
    <row r="2219" spans="1:5">
      <c r="A2219" s="21">
        <v>2</v>
      </c>
      <c r="B2219" s="758"/>
      <c r="C2219" t="s">
        <v>350</v>
      </c>
      <c r="D2219" s="509">
        <v>83979.6</v>
      </c>
      <c r="E2219" s="511"/>
    </row>
    <row r="2220" spans="1:5">
      <c r="A2220" s="21">
        <v>2</v>
      </c>
      <c r="B2220" s="758"/>
      <c r="C2220" t="s">
        <v>929</v>
      </c>
      <c r="D2220" s="509">
        <v>0</v>
      </c>
      <c r="E2220" s="511"/>
    </row>
    <row r="2221" spans="1:5" ht="12.75" customHeight="1">
      <c r="A2221" s="21">
        <v>2</v>
      </c>
      <c r="B2221" s="758"/>
      <c r="C2221" t="s">
        <v>345</v>
      </c>
      <c r="D2221" s="509">
        <v>0</v>
      </c>
      <c r="E2221" s="511"/>
    </row>
    <row r="2222" spans="1:5" ht="12.75" customHeight="1">
      <c r="A2222" s="21">
        <v>1</v>
      </c>
      <c r="B2222" s="761" t="s">
        <v>783</v>
      </c>
      <c r="C2222" t="s">
        <v>348</v>
      </c>
      <c r="D2222" s="509">
        <v>1510597.9</v>
      </c>
      <c r="E2222" s="511"/>
    </row>
    <row r="2223" spans="1:5">
      <c r="A2223" s="21">
        <v>1</v>
      </c>
      <c r="B2223" s="758"/>
      <c r="C2223" t="s">
        <v>349</v>
      </c>
      <c r="D2223" s="509">
        <v>1942.9</v>
      </c>
      <c r="E2223" s="511"/>
    </row>
    <row r="2224" spans="1:5">
      <c r="A2224" s="21">
        <v>1</v>
      </c>
      <c r="B2224" s="758"/>
      <c r="C2224" t="s">
        <v>350</v>
      </c>
      <c r="D2224" s="509">
        <v>16948.5</v>
      </c>
      <c r="E2224" s="511"/>
    </row>
    <row r="2225" spans="1:5">
      <c r="A2225" s="21">
        <v>1</v>
      </c>
      <c r="B2225" s="758"/>
      <c r="C2225" t="s">
        <v>929</v>
      </c>
      <c r="D2225" s="509">
        <v>0</v>
      </c>
      <c r="E2225" s="511"/>
    </row>
    <row r="2226" spans="1:5" ht="12.75" customHeight="1">
      <c r="A2226" s="21">
        <v>1</v>
      </c>
      <c r="B2226" s="758"/>
      <c r="C2226" t="s">
        <v>345</v>
      </c>
      <c r="D2226" s="509">
        <v>20509.099999999999</v>
      </c>
      <c r="E2226" s="511"/>
    </row>
    <row r="2227" spans="1:5" ht="12.75" customHeight="1">
      <c r="A2227" s="21">
        <v>1</v>
      </c>
      <c r="B2227" s="761" t="s">
        <v>784</v>
      </c>
      <c r="C2227" t="s">
        <v>348</v>
      </c>
      <c r="D2227" s="509">
        <v>36251.199999999997</v>
      </c>
      <c r="E2227" s="511"/>
    </row>
    <row r="2228" spans="1:5">
      <c r="A2228" s="21">
        <v>1</v>
      </c>
      <c r="B2228" s="758"/>
      <c r="C2228" t="s">
        <v>349</v>
      </c>
      <c r="D2228" s="509">
        <v>0</v>
      </c>
      <c r="E2228" s="511"/>
    </row>
    <row r="2229" spans="1:5">
      <c r="A2229" s="21">
        <v>1</v>
      </c>
      <c r="B2229" s="758"/>
      <c r="C2229" t="s">
        <v>350</v>
      </c>
      <c r="D2229" s="509">
        <v>16200.7</v>
      </c>
      <c r="E2229" s="511"/>
    </row>
    <row r="2230" spans="1:5">
      <c r="A2230" s="21">
        <v>1</v>
      </c>
      <c r="B2230" s="758"/>
      <c r="C2230" t="s">
        <v>929</v>
      </c>
      <c r="D2230" s="509">
        <v>0</v>
      </c>
      <c r="E2230" s="511"/>
    </row>
    <row r="2231" spans="1:5">
      <c r="A2231" s="21">
        <v>1</v>
      </c>
      <c r="B2231" s="758"/>
      <c r="C2231" t="s">
        <v>345</v>
      </c>
      <c r="D2231" s="509">
        <v>0</v>
      </c>
      <c r="E2231" s="511"/>
    </row>
    <row r="2232" spans="1:5">
      <c r="A2232" s="21">
        <v>1</v>
      </c>
      <c r="B2232" s="761" t="s">
        <v>785</v>
      </c>
      <c r="C2232" t="s">
        <v>348</v>
      </c>
      <c r="D2232" s="509">
        <v>984469.8</v>
      </c>
      <c r="E2232" s="511"/>
    </row>
    <row r="2233" spans="1:5">
      <c r="A2233" s="21">
        <v>1</v>
      </c>
      <c r="B2233" s="758"/>
      <c r="C2233" t="s">
        <v>349</v>
      </c>
      <c r="D2233" s="509">
        <v>0</v>
      </c>
      <c r="E2233" s="511"/>
    </row>
    <row r="2234" spans="1:5">
      <c r="A2234" s="21">
        <v>1</v>
      </c>
      <c r="B2234" s="758"/>
      <c r="C2234" t="s">
        <v>350</v>
      </c>
      <c r="D2234" s="509">
        <v>19899.2</v>
      </c>
      <c r="E2234" s="511"/>
    </row>
    <row r="2235" spans="1:5">
      <c r="A2235" s="21">
        <v>1</v>
      </c>
      <c r="B2235" s="758"/>
      <c r="C2235" t="s">
        <v>929</v>
      </c>
      <c r="D2235" s="509">
        <v>0</v>
      </c>
      <c r="E2235" s="511"/>
    </row>
    <row r="2236" spans="1:5" ht="12.75" customHeight="1">
      <c r="A2236" s="21">
        <v>1</v>
      </c>
      <c r="B2236" s="758"/>
      <c r="C2236" t="s">
        <v>345</v>
      </c>
      <c r="D2236" s="509">
        <v>21101.8</v>
      </c>
      <c r="E2236" s="511"/>
    </row>
    <row r="2237" spans="1:5" ht="12.75" customHeight="1">
      <c r="A2237" s="21">
        <v>1</v>
      </c>
      <c r="B2237" s="761" t="s">
        <v>786</v>
      </c>
      <c r="C2237" t="s">
        <v>348</v>
      </c>
      <c r="D2237" s="509">
        <v>205879</v>
      </c>
      <c r="E2237" s="511"/>
    </row>
    <row r="2238" spans="1:5">
      <c r="A2238" s="21">
        <v>1</v>
      </c>
      <c r="B2238" s="758"/>
      <c r="C2238" t="s">
        <v>349</v>
      </c>
      <c r="D2238" s="509">
        <v>0</v>
      </c>
      <c r="E2238" s="511"/>
    </row>
    <row r="2239" spans="1:5">
      <c r="A2239" s="21">
        <v>1</v>
      </c>
      <c r="B2239" s="758"/>
      <c r="C2239" t="s">
        <v>350</v>
      </c>
      <c r="D2239" s="509">
        <v>16041.6</v>
      </c>
      <c r="E2239" s="511"/>
    </row>
    <row r="2240" spans="1:5">
      <c r="A2240" s="21">
        <v>1</v>
      </c>
      <c r="B2240" s="758"/>
      <c r="C2240" t="s">
        <v>929</v>
      </c>
      <c r="D2240" s="509">
        <v>0</v>
      </c>
      <c r="E2240" s="511"/>
    </row>
    <row r="2241" spans="1:5" ht="12.75" customHeight="1">
      <c r="A2241" s="21">
        <v>1</v>
      </c>
      <c r="B2241" s="758"/>
      <c r="C2241" t="s">
        <v>345</v>
      </c>
      <c r="D2241" s="509">
        <v>0</v>
      </c>
      <c r="E2241" s="511"/>
    </row>
    <row r="2242" spans="1:5" ht="12.75" customHeight="1">
      <c r="A2242" s="21">
        <v>1</v>
      </c>
      <c r="B2242" s="761" t="s">
        <v>787</v>
      </c>
      <c r="C2242" t="s">
        <v>348</v>
      </c>
      <c r="D2242" s="509">
        <v>316524.5</v>
      </c>
      <c r="E2242" s="511"/>
    </row>
    <row r="2243" spans="1:5">
      <c r="A2243" s="21">
        <v>1</v>
      </c>
      <c r="B2243" s="758"/>
      <c r="C2243" t="s">
        <v>349</v>
      </c>
      <c r="D2243" s="509">
        <v>0</v>
      </c>
      <c r="E2243" s="511"/>
    </row>
    <row r="2244" spans="1:5">
      <c r="A2244" s="21">
        <v>1</v>
      </c>
      <c r="B2244" s="758"/>
      <c r="C2244" t="s">
        <v>350</v>
      </c>
      <c r="D2244" s="509">
        <v>28355.9</v>
      </c>
      <c r="E2244" s="511"/>
    </row>
    <row r="2245" spans="1:5">
      <c r="A2245" s="21">
        <v>1</v>
      </c>
      <c r="B2245" s="758"/>
      <c r="C2245" t="s">
        <v>929</v>
      </c>
      <c r="D2245" s="509">
        <v>0</v>
      </c>
      <c r="E2245" s="511"/>
    </row>
    <row r="2246" spans="1:5" ht="12.75" customHeight="1">
      <c r="A2246" s="21">
        <v>1</v>
      </c>
      <c r="B2246" s="758"/>
      <c r="C2246" t="s">
        <v>345</v>
      </c>
      <c r="D2246" s="509">
        <v>11920.4</v>
      </c>
      <c r="E2246" s="511"/>
    </row>
    <row r="2247" spans="1:5" ht="12.75" customHeight="1">
      <c r="A2247" s="21">
        <v>1</v>
      </c>
      <c r="B2247" s="761" t="s">
        <v>788</v>
      </c>
      <c r="C2247" t="s">
        <v>348</v>
      </c>
      <c r="D2247" s="509">
        <v>332020.8</v>
      </c>
      <c r="E2247" s="511"/>
    </row>
    <row r="2248" spans="1:5">
      <c r="A2248" s="21">
        <v>1</v>
      </c>
      <c r="B2248" s="758"/>
      <c r="C2248" t="s">
        <v>349</v>
      </c>
      <c r="D2248" s="509">
        <v>0</v>
      </c>
      <c r="E2248" s="511"/>
    </row>
    <row r="2249" spans="1:5">
      <c r="A2249" s="21">
        <v>1</v>
      </c>
      <c r="B2249" s="758"/>
      <c r="C2249" t="s">
        <v>350</v>
      </c>
      <c r="D2249" s="509">
        <v>51851.1</v>
      </c>
      <c r="E2249" s="511"/>
    </row>
    <row r="2250" spans="1:5">
      <c r="A2250" s="21">
        <v>1</v>
      </c>
      <c r="B2250" s="758"/>
      <c r="C2250" t="s">
        <v>929</v>
      </c>
      <c r="D2250" s="509">
        <v>0</v>
      </c>
      <c r="E2250" s="511"/>
    </row>
    <row r="2251" spans="1:5" ht="12.75" customHeight="1">
      <c r="A2251" s="21">
        <v>1</v>
      </c>
      <c r="B2251" s="758"/>
      <c r="C2251" t="s">
        <v>345</v>
      </c>
      <c r="D2251" s="509">
        <v>0</v>
      </c>
      <c r="E2251" s="511"/>
    </row>
    <row r="2252" spans="1:5" ht="12.75" customHeight="1">
      <c r="A2252" s="21">
        <v>4</v>
      </c>
      <c r="B2252" s="761" t="s">
        <v>789</v>
      </c>
      <c r="C2252" t="s">
        <v>348</v>
      </c>
      <c r="D2252" s="509">
        <v>999225</v>
      </c>
      <c r="E2252" s="511"/>
    </row>
    <row r="2253" spans="1:5">
      <c r="A2253" s="21">
        <v>4</v>
      </c>
      <c r="B2253" s="758"/>
      <c r="C2253" t="s">
        <v>349</v>
      </c>
      <c r="D2253" s="509">
        <v>0</v>
      </c>
      <c r="E2253" s="511"/>
    </row>
    <row r="2254" spans="1:5">
      <c r="A2254" s="21">
        <v>4</v>
      </c>
      <c r="B2254" s="758"/>
      <c r="C2254" t="s">
        <v>350</v>
      </c>
      <c r="D2254" s="509">
        <v>56180.800000000003</v>
      </c>
      <c r="E2254" s="511"/>
    </row>
    <row r="2255" spans="1:5">
      <c r="A2255" s="21">
        <v>4</v>
      </c>
      <c r="B2255" s="758"/>
      <c r="C2255" t="s">
        <v>929</v>
      </c>
      <c r="D2255" s="509">
        <v>0</v>
      </c>
      <c r="E2255" s="511"/>
    </row>
    <row r="2256" spans="1:5">
      <c r="A2256" s="21">
        <v>4</v>
      </c>
      <c r="B2256" s="758"/>
      <c r="C2256" t="s">
        <v>345</v>
      </c>
      <c r="D2256" s="509">
        <v>0</v>
      </c>
      <c r="E2256" s="511"/>
    </row>
    <row r="2257" spans="1:5">
      <c r="A2257" s="21">
        <v>1</v>
      </c>
      <c r="B2257" s="761" t="s">
        <v>790</v>
      </c>
      <c r="C2257" t="s">
        <v>348</v>
      </c>
      <c r="D2257" s="509">
        <v>201685</v>
      </c>
      <c r="E2257" s="511"/>
    </row>
    <row r="2258" spans="1:5">
      <c r="A2258" s="21">
        <v>1</v>
      </c>
      <c r="B2258" s="758"/>
      <c r="C2258" t="s">
        <v>349</v>
      </c>
      <c r="D2258" s="509">
        <v>0</v>
      </c>
      <c r="E2258" s="511"/>
    </row>
    <row r="2259" spans="1:5">
      <c r="A2259" s="21">
        <v>1</v>
      </c>
      <c r="B2259" s="758"/>
      <c r="C2259" t="s">
        <v>350</v>
      </c>
      <c r="D2259" s="509">
        <v>31772.9</v>
      </c>
      <c r="E2259" s="511"/>
    </row>
    <row r="2260" spans="1:5">
      <c r="A2260" s="21">
        <v>1</v>
      </c>
      <c r="B2260" s="758"/>
      <c r="C2260" t="s">
        <v>929</v>
      </c>
      <c r="D2260" s="509">
        <v>0</v>
      </c>
      <c r="E2260" s="511"/>
    </row>
    <row r="2261" spans="1:5" ht="12.75" customHeight="1">
      <c r="A2261" s="21">
        <v>1</v>
      </c>
      <c r="B2261" s="758"/>
      <c r="C2261" t="s">
        <v>345</v>
      </c>
      <c r="D2261" s="509">
        <v>0</v>
      </c>
      <c r="E2261" s="511"/>
    </row>
    <row r="2262" spans="1:5" ht="12.75" customHeight="1">
      <c r="A2262" s="21">
        <v>1</v>
      </c>
      <c r="B2262" s="761" t="s">
        <v>791</v>
      </c>
      <c r="C2262" t="s">
        <v>348</v>
      </c>
      <c r="D2262" s="509">
        <v>114903</v>
      </c>
      <c r="E2262" s="511"/>
    </row>
    <row r="2263" spans="1:5">
      <c r="A2263" s="21">
        <v>1</v>
      </c>
      <c r="B2263" s="758"/>
      <c r="C2263" t="s">
        <v>349</v>
      </c>
      <c r="D2263" s="509">
        <v>0</v>
      </c>
      <c r="E2263" s="511"/>
    </row>
    <row r="2264" spans="1:5">
      <c r="A2264" s="21">
        <v>1</v>
      </c>
      <c r="B2264" s="758"/>
      <c r="C2264" t="s">
        <v>350</v>
      </c>
      <c r="D2264" s="509">
        <v>22992.2</v>
      </c>
      <c r="E2264" s="511"/>
    </row>
    <row r="2265" spans="1:5">
      <c r="A2265" s="21">
        <v>1</v>
      </c>
      <c r="B2265" s="758"/>
      <c r="C2265" t="s">
        <v>929</v>
      </c>
      <c r="D2265" s="509">
        <v>0</v>
      </c>
      <c r="E2265" s="511"/>
    </row>
    <row r="2266" spans="1:5" ht="12.75" customHeight="1">
      <c r="A2266" s="21">
        <v>1</v>
      </c>
      <c r="B2266" s="758"/>
      <c r="C2266" t="s">
        <v>345</v>
      </c>
      <c r="D2266" s="509">
        <v>0</v>
      </c>
      <c r="E2266" s="511"/>
    </row>
    <row r="2267" spans="1:5" ht="12.75" customHeight="1">
      <c r="A2267" s="21">
        <v>4</v>
      </c>
      <c r="B2267" s="761" t="s">
        <v>792</v>
      </c>
      <c r="C2267" t="s">
        <v>348</v>
      </c>
      <c r="D2267" s="509">
        <v>196895.5</v>
      </c>
      <c r="E2267" s="511"/>
    </row>
    <row r="2268" spans="1:5">
      <c r="A2268" s="21">
        <v>4</v>
      </c>
      <c r="B2268" s="758"/>
      <c r="C2268" t="s">
        <v>349</v>
      </c>
      <c r="D2268" s="509">
        <v>0</v>
      </c>
      <c r="E2268" s="511"/>
    </row>
    <row r="2269" spans="1:5">
      <c r="A2269" s="21">
        <v>4</v>
      </c>
      <c r="B2269" s="758"/>
      <c r="C2269" t="s">
        <v>350</v>
      </c>
      <c r="D2269" s="509">
        <v>8966.7000000000007</v>
      </c>
      <c r="E2269" s="511"/>
    </row>
    <row r="2270" spans="1:5">
      <c r="A2270" s="21">
        <v>4</v>
      </c>
      <c r="B2270" s="758"/>
      <c r="C2270" t="s">
        <v>929</v>
      </c>
      <c r="D2270" s="509">
        <v>0</v>
      </c>
      <c r="E2270" s="511"/>
    </row>
    <row r="2271" spans="1:5" ht="12.75" customHeight="1">
      <c r="A2271" s="21">
        <v>4</v>
      </c>
      <c r="B2271" s="758"/>
      <c r="C2271" t="s">
        <v>345</v>
      </c>
      <c r="D2271" s="509">
        <v>0</v>
      </c>
      <c r="E2271" s="511"/>
    </row>
    <row r="2272" spans="1:5" ht="12.75" customHeight="1">
      <c r="A2272" s="21">
        <v>1</v>
      </c>
      <c r="B2272" s="761" t="s">
        <v>793</v>
      </c>
      <c r="C2272" t="s">
        <v>348</v>
      </c>
      <c r="D2272" s="509">
        <v>790510.5</v>
      </c>
      <c r="E2272" s="511"/>
    </row>
    <row r="2273" spans="1:5">
      <c r="A2273" s="21">
        <v>1</v>
      </c>
      <c r="B2273" s="758"/>
      <c r="C2273" t="s">
        <v>349</v>
      </c>
      <c r="D2273" s="509">
        <v>0</v>
      </c>
      <c r="E2273" s="511"/>
    </row>
    <row r="2274" spans="1:5">
      <c r="A2274" s="21">
        <v>1</v>
      </c>
      <c r="B2274" s="758"/>
      <c r="C2274" t="s">
        <v>350</v>
      </c>
      <c r="D2274" s="509">
        <v>3973.7</v>
      </c>
      <c r="E2274" s="511"/>
    </row>
    <row r="2275" spans="1:5">
      <c r="A2275" s="21">
        <v>1</v>
      </c>
      <c r="B2275" s="758"/>
      <c r="C2275" t="s">
        <v>929</v>
      </c>
      <c r="D2275" s="509">
        <v>0</v>
      </c>
      <c r="E2275" s="511"/>
    </row>
    <row r="2276" spans="1:5">
      <c r="A2276" s="21">
        <v>1</v>
      </c>
      <c r="B2276" s="758"/>
      <c r="C2276" t="s">
        <v>345</v>
      </c>
      <c r="D2276" s="509">
        <v>8572.6</v>
      </c>
      <c r="E2276" s="511"/>
    </row>
    <row r="2277" spans="1:5">
      <c r="A2277" s="21">
        <v>4</v>
      </c>
      <c r="B2277" s="761" t="s">
        <v>794</v>
      </c>
      <c r="C2277" t="s">
        <v>348</v>
      </c>
      <c r="D2277" s="509">
        <v>464749.7</v>
      </c>
      <c r="E2277" s="511"/>
    </row>
    <row r="2278" spans="1:5">
      <c r="A2278" s="21">
        <v>4</v>
      </c>
      <c r="B2278" s="758"/>
      <c r="C2278" t="s">
        <v>349</v>
      </c>
      <c r="D2278" s="509">
        <v>0</v>
      </c>
      <c r="E2278" s="511"/>
    </row>
    <row r="2279" spans="1:5">
      <c r="A2279" s="21">
        <v>4</v>
      </c>
      <c r="B2279" s="758"/>
      <c r="C2279" t="s">
        <v>350</v>
      </c>
      <c r="D2279" s="509">
        <v>24089.599999999999</v>
      </c>
      <c r="E2279" s="511"/>
    </row>
    <row r="2280" spans="1:5">
      <c r="A2280" s="21">
        <v>4</v>
      </c>
      <c r="B2280" s="758"/>
      <c r="C2280" t="s">
        <v>929</v>
      </c>
      <c r="D2280" s="509">
        <v>0</v>
      </c>
      <c r="E2280" s="511"/>
    </row>
    <row r="2281" spans="1:5" ht="12.75" customHeight="1">
      <c r="A2281" s="21">
        <v>4</v>
      </c>
      <c r="B2281" s="758"/>
      <c r="C2281" t="s">
        <v>345</v>
      </c>
      <c r="D2281" s="509">
        <v>0</v>
      </c>
      <c r="E2281" s="511"/>
    </row>
    <row r="2282" spans="1:5" ht="12.75" customHeight="1">
      <c r="A2282" s="21">
        <v>3</v>
      </c>
      <c r="B2282" s="761" t="s">
        <v>795</v>
      </c>
      <c r="C2282" t="s">
        <v>348</v>
      </c>
      <c r="D2282" s="509">
        <v>67333.600000000006</v>
      </c>
      <c r="E2282" s="511"/>
    </row>
    <row r="2283" spans="1:5">
      <c r="A2283" s="21">
        <v>3</v>
      </c>
      <c r="B2283" s="758"/>
      <c r="C2283" t="s">
        <v>349</v>
      </c>
      <c r="D2283" s="509">
        <v>0</v>
      </c>
      <c r="E2283" s="511"/>
    </row>
    <row r="2284" spans="1:5">
      <c r="A2284" s="21">
        <v>3</v>
      </c>
      <c r="B2284" s="758"/>
      <c r="C2284" t="s">
        <v>350</v>
      </c>
      <c r="D2284" s="509">
        <v>12220.4</v>
      </c>
      <c r="E2284" s="511"/>
    </row>
    <row r="2285" spans="1:5">
      <c r="A2285" s="21">
        <v>3</v>
      </c>
      <c r="B2285" s="758"/>
      <c r="C2285" t="s">
        <v>929</v>
      </c>
      <c r="D2285" s="509">
        <v>0</v>
      </c>
      <c r="E2285" s="511"/>
    </row>
    <row r="2286" spans="1:5" ht="12.75" customHeight="1">
      <c r="A2286" s="21">
        <v>3</v>
      </c>
      <c r="B2286" s="758"/>
      <c r="C2286" t="s">
        <v>345</v>
      </c>
      <c r="D2286" s="509">
        <v>0</v>
      </c>
      <c r="E2286" s="511"/>
    </row>
    <row r="2287" spans="1:5" ht="12.75" customHeight="1">
      <c r="A2287" s="21">
        <v>2</v>
      </c>
      <c r="B2287" s="761" t="s">
        <v>796</v>
      </c>
      <c r="C2287" t="s">
        <v>348</v>
      </c>
      <c r="D2287" s="509">
        <v>0</v>
      </c>
      <c r="E2287" s="511"/>
    </row>
    <row r="2288" spans="1:5">
      <c r="A2288" s="21">
        <v>2</v>
      </c>
      <c r="B2288" s="758"/>
      <c r="C2288" t="s">
        <v>349</v>
      </c>
      <c r="D2288" s="509">
        <v>0</v>
      </c>
      <c r="E2288" s="511"/>
    </row>
    <row r="2289" spans="1:5">
      <c r="A2289" s="21">
        <v>2</v>
      </c>
      <c r="B2289" s="758"/>
      <c r="C2289" t="s">
        <v>350</v>
      </c>
      <c r="D2289" s="509">
        <v>304625.09999999998</v>
      </c>
      <c r="E2289" s="511"/>
    </row>
    <row r="2290" spans="1:5">
      <c r="A2290" s="21">
        <v>2</v>
      </c>
      <c r="B2290" s="758"/>
      <c r="C2290" t="s">
        <v>929</v>
      </c>
      <c r="D2290" s="509">
        <v>0</v>
      </c>
      <c r="E2290" s="511"/>
    </row>
    <row r="2291" spans="1:5" ht="12.75" customHeight="1">
      <c r="A2291" s="21">
        <v>2</v>
      </c>
      <c r="B2291" s="758"/>
      <c r="C2291" t="s">
        <v>345</v>
      </c>
      <c r="D2291" s="509">
        <v>0</v>
      </c>
      <c r="E2291" s="511"/>
    </row>
    <row r="2292" spans="1:5" ht="12.75" customHeight="1">
      <c r="A2292" s="21">
        <v>1</v>
      </c>
      <c r="B2292" s="761" t="s">
        <v>797</v>
      </c>
      <c r="C2292" t="s">
        <v>348</v>
      </c>
      <c r="D2292" s="509">
        <v>80529.399999999994</v>
      </c>
      <c r="E2292" s="511"/>
    </row>
    <row r="2293" spans="1:5">
      <c r="A2293" s="21">
        <v>1</v>
      </c>
      <c r="B2293" s="758"/>
      <c r="C2293" t="s">
        <v>349</v>
      </c>
      <c r="D2293" s="509">
        <v>0</v>
      </c>
      <c r="E2293" s="511"/>
    </row>
    <row r="2294" spans="1:5">
      <c r="A2294" s="21">
        <v>1</v>
      </c>
      <c r="B2294" s="758"/>
      <c r="C2294" t="s">
        <v>350</v>
      </c>
      <c r="D2294" s="509">
        <v>5970</v>
      </c>
      <c r="E2294" s="511"/>
    </row>
    <row r="2295" spans="1:5">
      <c r="A2295" s="21">
        <v>1</v>
      </c>
      <c r="B2295" s="758"/>
      <c r="C2295" t="s">
        <v>929</v>
      </c>
      <c r="D2295" s="509">
        <v>0</v>
      </c>
      <c r="E2295" s="511"/>
    </row>
    <row r="2296" spans="1:5" ht="12.75" customHeight="1">
      <c r="A2296" s="21">
        <v>1</v>
      </c>
      <c r="B2296" s="758"/>
      <c r="C2296" t="s">
        <v>345</v>
      </c>
      <c r="D2296" s="509">
        <v>0</v>
      </c>
      <c r="E2296" s="511"/>
    </row>
    <row r="2297" spans="1:5" ht="12.75" customHeight="1">
      <c r="A2297" s="21">
        <v>2</v>
      </c>
      <c r="B2297" s="761" t="s">
        <v>798</v>
      </c>
      <c r="C2297" t="s">
        <v>348</v>
      </c>
      <c r="D2297" s="509">
        <v>0</v>
      </c>
      <c r="E2297" s="511"/>
    </row>
    <row r="2298" spans="1:5">
      <c r="A2298" s="21">
        <v>2</v>
      </c>
      <c r="B2298" s="758"/>
      <c r="C2298" t="s">
        <v>349</v>
      </c>
      <c r="D2298" s="509">
        <v>0</v>
      </c>
      <c r="E2298" s="511"/>
    </row>
    <row r="2299" spans="1:5">
      <c r="A2299" s="21">
        <v>2</v>
      </c>
      <c r="B2299" s="758"/>
      <c r="C2299" t="s">
        <v>350</v>
      </c>
      <c r="D2299" s="509">
        <v>198684.5</v>
      </c>
      <c r="E2299" s="511"/>
    </row>
    <row r="2300" spans="1:5">
      <c r="A2300" s="21">
        <v>2</v>
      </c>
      <c r="B2300" s="758"/>
      <c r="C2300" t="s">
        <v>929</v>
      </c>
      <c r="D2300" s="509">
        <v>0</v>
      </c>
      <c r="E2300" s="511"/>
    </row>
    <row r="2301" spans="1:5" ht="12.75" customHeight="1">
      <c r="A2301" s="21">
        <v>2</v>
      </c>
      <c r="B2301" s="758"/>
      <c r="C2301" t="s">
        <v>345</v>
      </c>
      <c r="D2301" s="509">
        <v>0</v>
      </c>
      <c r="E2301" s="511"/>
    </row>
    <row r="2302" spans="1:5" ht="12.75" customHeight="1">
      <c r="A2302" s="21">
        <v>2</v>
      </c>
      <c r="B2302" s="761" t="s">
        <v>1879</v>
      </c>
      <c r="C2302" t="s">
        <v>348</v>
      </c>
      <c r="D2302" s="509">
        <v>0</v>
      </c>
      <c r="E2302" s="511"/>
    </row>
    <row r="2303" spans="1:5">
      <c r="A2303" s="21">
        <v>2</v>
      </c>
      <c r="B2303" s="758"/>
      <c r="C2303" t="s">
        <v>349</v>
      </c>
      <c r="D2303" s="509">
        <v>0</v>
      </c>
      <c r="E2303" s="511"/>
    </row>
    <row r="2304" spans="1:5">
      <c r="A2304" s="21">
        <v>2</v>
      </c>
      <c r="B2304" s="758"/>
      <c r="C2304" t="s">
        <v>350</v>
      </c>
      <c r="D2304" s="509">
        <v>86886.399999999994</v>
      </c>
      <c r="E2304" s="511"/>
    </row>
    <row r="2305" spans="1:5">
      <c r="A2305" s="21">
        <v>2</v>
      </c>
      <c r="B2305" s="758"/>
      <c r="C2305" t="s">
        <v>929</v>
      </c>
      <c r="D2305" s="509">
        <v>0</v>
      </c>
      <c r="E2305" s="511"/>
    </row>
    <row r="2306" spans="1:5" ht="12.75" customHeight="1">
      <c r="A2306" s="21">
        <v>2</v>
      </c>
      <c r="B2306" s="758"/>
      <c r="C2306" t="s">
        <v>345</v>
      </c>
      <c r="D2306" s="509">
        <v>0</v>
      </c>
      <c r="E2306" s="511"/>
    </row>
    <row r="2307" spans="1:5" ht="12.75" customHeight="1">
      <c r="A2307" s="21">
        <v>2</v>
      </c>
      <c r="B2307" s="758" t="s">
        <v>1159</v>
      </c>
      <c r="C2307" t="s">
        <v>348</v>
      </c>
      <c r="D2307" s="509">
        <v>0</v>
      </c>
      <c r="E2307" s="511"/>
    </row>
    <row r="2308" spans="1:5" ht="12.75" customHeight="1">
      <c r="A2308" s="21">
        <v>2</v>
      </c>
      <c r="B2308" s="758"/>
      <c r="C2308" t="s">
        <v>349</v>
      </c>
      <c r="D2308" s="509">
        <v>0</v>
      </c>
      <c r="E2308" s="511"/>
    </row>
    <row r="2309" spans="1:5" ht="12.75" customHeight="1">
      <c r="A2309" s="21">
        <v>2</v>
      </c>
      <c r="B2309" s="758"/>
      <c r="C2309" t="s">
        <v>350</v>
      </c>
      <c r="D2309" s="509">
        <v>14694.6</v>
      </c>
      <c r="E2309" s="511"/>
    </row>
    <row r="2310" spans="1:5" ht="12.75" customHeight="1">
      <c r="A2310" s="21">
        <v>2</v>
      </c>
      <c r="B2310" s="758"/>
      <c r="C2310" t="s">
        <v>929</v>
      </c>
      <c r="D2310" s="509">
        <v>0</v>
      </c>
      <c r="E2310" s="511"/>
    </row>
    <row r="2311" spans="1:5" ht="12.75" customHeight="1">
      <c r="A2311" s="21">
        <v>2</v>
      </c>
      <c r="B2311" s="758"/>
      <c r="C2311" t="s">
        <v>345</v>
      </c>
      <c r="D2311" s="509">
        <v>0</v>
      </c>
      <c r="E2311" s="511"/>
    </row>
    <row r="2312" spans="1:5" ht="12.75" customHeight="1">
      <c r="A2312" s="21">
        <v>2</v>
      </c>
      <c r="B2312" s="758" t="s">
        <v>1160</v>
      </c>
      <c r="C2312" t="s">
        <v>348</v>
      </c>
      <c r="D2312" s="509">
        <v>21522.2</v>
      </c>
      <c r="E2312" s="511"/>
    </row>
    <row r="2313" spans="1:5" ht="12.75" customHeight="1">
      <c r="A2313" s="21">
        <v>2</v>
      </c>
      <c r="B2313" s="758"/>
      <c r="C2313" t="s">
        <v>349</v>
      </c>
      <c r="D2313" s="509">
        <v>0</v>
      </c>
      <c r="E2313" s="511"/>
    </row>
    <row r="2314" spans="1:5" ht="12.75" customHeight="1">
      <c r="A2314" s="21">
        <v>2</v>
      </c>
      <c r="B2314" s="758"/>
      <c r="C2314" t="s">
        <v>350</v>
      </c>
      <c r="D2314" s="509">
        <v>935.9</v>
      </c>
      <c r="E2314" s="511"/>
    </row>
    <row r="2315" spans="1:5" ht="12.75" customHeight="1">
      <c r="A2315" s="21">
        <v>2</v>
      </c>
      <c r="B2315" s="758"/>
      <c r="C2315" t="s">
        <v>929</v>
      </c>
      <c r="D2315" s="509">
        <v>0</v>
      </c>
      <c r="E2315" s="511"/>
    </row>
    <row r="2316" spans="1:5" ht="12.75" customHeight="1">
      <c r="A2316" s="21">
        <v>2</v>
      </c>
      <c r="B2316" s="758"/>
      <c r="C2316" t="s">
        <v>345</v>
      </c>
      <c r="D2316" s="509">
        <v>0</v>
      </c>
      <c r="E2316" s="511"/>
    </row>
    <row r="2317" spans="1:5" ht="12.75" customHeight="1">
      <c r="A2317" s="21">
        <v>2</v>
      </c>
      <c r="B2317" s="758" t="s">
        <v>1002</v>
      </c>
      <c r="C2317" t="s">
        <v>348</v>
      </c>
      <c r="D2317" s="509">
        <v>0</v>
      </c>
      <c r="E2317" s="511"/>
    </row>
    <row r="2318" spans="1:5">
      <c r="A2318" s="21">
        <v>2</v>
      </c>
      <c r="B2318" s="758"/>
      <c r="C2318" t="s">
        <v>349</v>
      </c>
      <c r="D2318" s="509">
        <v>0</v>
      </c>
      <c r="E2318" s="511"/>
    </row>
    <row r="2319" spans="1:5">
      <c r="A2319" s="21">
        <v>2</v>
      </c>
      <c r="B2319" s="758"/>
      <c r="C2319" t="s">
        <v>350</v>
      </c>
      <c r="D2319" s="509">
        <v>34749.699999999997</v>
      </c>
      <c r="E2319" s="511"/>
    </row>
    <row r="2320" spans="1:5">
      <c r="A2320" s="21">
        <v>2</v>
      </c>
      <c r="B2320" s="758"/>
      <c r="C2320" t="s">
        <v>929</v>
      </c>
      <c r="D2320" s="509">
        <v>0</v>
      </c>
      <c r="E2320" s="511"/>
    </row>
    <row r="2321" spans="1:5" ht="12.75" customHeight="1">
      <c r="A2321" s="21">
        <v>2</v>
      </c>
      <c r="B2321" s="762"/>
      <c r="C2321" t="s">
        <v>345</v>
      </c>
      <c r="D2321" s="509">
        <v>0</v>
      </c>
      <c r="E2321" s="511"/>
    </row>
    <row r="2322" spans="1:5" ht="12.75" customHeight="1">
      <c r="A2322" s="21">
        <v>2</v>
      </c>
      <c r="B2322" s="761" t="s">
        <v>1161</v>
      </c>
      <c r="C2322" t="s">
        <v>348</v>
      </c>
      <c r="D2322" s="509">
        <v>0</v>
      </c>
      <c r="E2322" s="511"/>
    </row>
    <row r="2323" spans="1:5" ht="12.75" customHeight="1">
      <c r="A2323" s="21">
        <v>2</v>
      </c>
      <c r="B2323" s="758"/>
      <c r="C2323" t="s">
        <v>349</v>
      </c>
      <c r="D2323" s="509">
        <v>0</v>
      </c>
      <c r="E2323" s="511"/>
    </row>
    <row r="2324" spans="1:5" ht="12.75" customHeight="1">
      <c r="A2324" s="21">
        <v>2</v>
      </c>
      <c r="B2324" s="758"/>
      <c r="C2324" t="s">
        <v>350</v>
      </c>
      <c r="D2324" s="509">
        <v>71461.7</v>
      </c>
      <c r="E2324" s="511"/>
    </row>
    <row r="2325" spans="1:5" ht="12.75" customHeight="1">
      <c r="A2325" s="21">
        <v>2</v>
      </c>
      <c r="B2325" s="758"/>
      <c r="C2325" t="s">
        <v>929</v>
      </c>
      <c r="D2325" s="509">
        <v>0</v>
      </c>
      <c r="E2325" s="511"/>
    </row>
    <row r="2326" spans="1:5" ht="12.75" customHeight="1">
      <c r="A2326" s="21">
        <v>2</v>
      </c>
      <c r="B2326" s="762"/>
      <c r="C2326" t="s">
        <v>345</v>
      </c>
      <c r="D2326" s="509">
        <v>0</v>
      </c>
      <c r="E2326" s="511"/>
    </row>
    <row r="2327" spans="1:5" ht="12.75" customHeight="1">
      <c r="A2327" s="21">
        <v>2</v>
      </c>
      <c r="B2327" s="759" t="s">
        <v>1880</v>
      </c>
      <c r="C2327" t="s">
        <v>348</v>
      </c>
      <c r="D2327" s="509">
        <v>0</v>
      </c>
      <c r="E2327" s="620"/>
    </row>
    <row r="2328" spans="1:5" ht="12.75" customHeight="1">
      <c r="A2328" s="21">
        <v>2</v>
      </c>
      <c r="B2328" s="758"/>
      <c r="C2328" t="s">
        <v>349</v>
      </c>
      <c r="D2328" s="509">
        <v>0</v>
      </c>
      <c r="E2328" s="620"/>
    </row>
    <row r="2329" spans="1:5" ht="12.75" customHeight="1">
      <c r="A2329" s="21">
        <v>2</v>
      </c>
      <c r="B2329" s="758"/>
      <c r="C2329" t="s">
        <v>350</v>
      </c>
      <c r="D2329" s="509">
        <v>26185.4</v>
      </c>
      <c r="E2329" s="620"/>
    </row>
    <row r="2330" spans="1:5" ht="12.75" customHeight="1">
      <c r="A2330" s="21">
        <v>2</v>
      </c>
      <c r="B2330" s="758"/>
      <c r="C2330" t="s">
        <v>929</v>
      </c>
      <c r="D2330" s="509">
        <v>0</v>
      </c>
      <c r="E2330" s="620"/>
    </row>
    <row r="2331" spans="1:5" ht="12.75" customHeight="1">
      <c r="A2331" s="21">
        <v>2</v>
      </c>
      <c r="B2331" s="758"/>
      <c r="C2331" t="s">
        <v>345</v>
      </c>
      <c r="D2331" s="509">
        <v>0</v>
      </c>
      <c r="E2331" s="620"/>
    </row>
    <row r="2332" spans="1:5" ht="12.75" customHeight="1">
      <c r="A2332" s="21">
        <v>2</v>
      </c>
      <c r="B2332" s="758" t="s">
        <v>1881</v>
      </c>
      <c r="C2332" t="s">
        <v>348</v>
      </c>
      <c r="D2332" s="509">
        <v>0</v>
      </c>
      <c r="E2332" s="620"/>
    </row>
    <row r="2333" spans="1:5" ht="12.75" customHeight="1">
      <c r="A2333" s="21">
        <v>2</v>
      </c>
      <c r="B2333" s="758"/>
      <c r="C2333" t="s">
        <v>349</v>
      </c>
      <c r="D2333" s="509">
        <v>0</v>
      </c>
      <c r="E2333" s="620"/>
    </row>
    <row r="2334" spans="1:5" ht="12.75" customHeight="1">
      <c r="A2334" s="21">
        <v>2</v>
      </c>
      <c r="B2334" s="758"/>
      <c r="C2334" t="s">
        <v>350</v>
      </c>
      <c r="D2334" s="509">
        <v>9144.2999999999993</v>
      </c>
      <c r="E2334" s="620"/>
    </row>
    <row r="2335" spans="1:5" ht="12.75" customHeight="1">
      <c r="A2335" s="21">
        <v>2</v>
      </c>
      <c r="B2335" s="758"/>
      <c r="C2335" t="s">
        <v>929</v>
      </c>
      <c r="D2335" s="509">
        <v>0</v>
      </c>
      <c r="E2335" s="620"/>
    </row>
    <row r="2336" spans="1:5" ht="12.75" customHeight="1">
      <c r="A2336" s="21">
        <v>2</v>
      </c>
      <c r="B2336" s="758"/>
      <c r="C2336" t="s">
        <v>345</v>
      </c>
      <c r="D2336" s="509">
        <v>0</v>
      </c>
      <c r="E2336" s="620"/>
    </row>
    <row r="2337" spans="1:9" ht="12.75" customHeight="1">
      <c r="A2337" s="21">
        <v>2</v>
      </c>
      <c r="B2337" s="758" t="s">
        <v>1882</v>
      </c>
      <c r="C2337" t="s">
        <v>348</v>
      </c>
      <c r="D2337" s="509">
        <v>0</v>
      </c>
      <c r="E2337" s="620"/>
    </row>
    <row r="2338" spans="1:9" ht="12.75" customHeight="1">
      <c r="A2338" s="21">
        <v>2</v>
      </c>
      <c r="B2338" s="758"/>
      <c r="C2338" t="s">
        <v>349</v>
      </c>
      <c r="D2338" s="509">
        <v>0</v>
      </c>
      <c r="E2338" s="620"/>
    </row>
    <row r="2339" spans="1:9" ht="12.75" customHeight="1">
      <c r="A2339" s="21">
        <v>2</v>
      </c>
      <c r="B2339" s="758"/>
      <c r="C2339" t="s">
        <v>350</v>
      </c>
      <c r="D2339" s="509">
        <v>7054.1</v>
      </c>
      <c r="E2339" s="620"/>
    </row>
    <row r="2340" spans="1:9" ht="12.75" customHeight="1">
      <c r="A2340" s="21">
        <v>2</v>
      </c>
      <c r="B2340" s="758"/>
      <c r="C2340" t="s">
        <v>929</v>
      </c>
      <c r="D2340" s="509">
        <v>0</v>
      </c>
      <c r="E2340" s="620"/>
    </row>
    <row r="2341" spans="1:9" ht="12.75" customHeight="1">
      <c r="A2341" s="21">
        <v>2</v>
      </c>
      <c r="B2341" s="760"/>
      <c r="C2341" t="s">
        <v>345</v>
      </c>
      <c r="D2341" s="509">
        <v>0</v>
      </c>
      <c r="E2341" s="620"/>
    </row>
    <row r="2342" spans="1:9" s="82" customFormat="1" ht="12.75" customHeight="1">
      <c r="A2342" s="81">
        <v>1</v>
      </c>
      <c r="B2342" s="761" t="s">
        <v>1883</v>
      </c>
      <c r="C2342" s="82" t="s">
        <v>348</v>
      </c>
      <c r="D2342" s="509">
        <v>1312999.7</v>
      </c>
      <c r="E2342" s="511"/>
    </row>
    <row r="2343" spans="1:9">
      <c r="A2343" s="21">
        <v>1</v>
      </c>
      <c r="B2343" s="758"/>
      <c r="C2343" t="s">
        <v>349</v>
      </c>
      <c r="D2343" s="509">
        <v>0</v>
      </c>
      <c r="E2343" s="511"/>
    </row>
    <row r="2344" spans="1:9">
      <c r="A2344" s="21">
        <v>1</v>
      </c>
      <c r="B2344" s="758"/>
      <c r="C2344" t="s">
        <v>350</v>
      </c>
      <c r="D2344" s="509">
        <v>0</v>
      </c>
      <c r="E2344" s="511"/>
    </row>
    <row r="2345" spans="1:9">
      <c r="A2345" s="21">
        <v>1</v>
      </c>
      <c r="B2345" s="758"/>
      <c r="C2345" t="s">
        <v>929</v>
      </c>
      <c r="D2345" s="509">
        <v>0</v>
      </c>
      <c r="E2345" s="511"/>
    </row>
    <row r="2346" spans="1:9" ht="12.75" customHeight="1">
      <c r="A2346" s="21">
        <v>1</v>
      </c>
      <c r="B2346" s="758"/>
      <c r="C2346" t="s">
        <v>345</v>
      </c>
      <c r="D2346" s="509">
        <v>0</v>
      </c>
      <c r="E2346" s="511"/>
    </row>
    <row r="2347" spans="1:9" ht="12.75" customHeight="1">
      <c r="A2347" s="21">
        <v>2</v>
      </c>
      <c r="B2347" s="761" t="s">
        <v>799</v>
      </c>
      <c r="C2347" t="s">
        <v>348</v>
      </c>
      <c r="D2347" s="509">
        <v>0</v>
      </c>
      <c r="E2347" s="511"/>
    </row>
    <row r="2348" spans="1:9">
      <c r="A2348" s="21">
        <v>2</v>
      </c>
      <c r="B2348" s="758"/>
      <c r="C2348" t="s">
        <v>349</v>
      </c>
      <c r="D2348" s="509">
        <v>0</v>
      </c>
      <c r="E2348" s="511"/>
    </row>
    <row r="2349" spans="1:9">
      <c r="A2349" s="21">
        <v>2</v>
      </c>
      <c r="B2349" s="758"/>
      <c r="C2349" t="s">
        <v>350</v>
      </c>
      <c r="D2349" s="509">
        <v>47560.9</v>
      </c>
      <c r="E2349" s="511"/>
      <c r="I2349">
        <v>1</v>
      </c>
    </row>
    <row r="2350" spans="1:9">
      <c r="A2350" s="21">
        <v>2</v>
      </c>
      <c r="B2350" s="758"/>
      <c r="C2350" t="s">
        <v>929</v>
      </c>
      <c r="D2350" s="509">
        <v>0</v>
      </c>
      <c r="E2350" s="511"/>
    </row>
    <row r="2351" spans="1:9">
      <c r="A2351" s="21">
        <v>2</v>
      </c>
      <c r="B2351" s="758"/>
      <c r="C2351" t="s">
        <v>345</v>
      </c>
      <c r="D2351" s="509">
        <v>0</v>
      </c>
      <c r="E2351" s="511"/>
    </row>
    <row r="2352" spans="1:9">
      <c r="A2352" s="21">
        <v>2</v>
      </c>
      <c r="B2352" s="761" t="s">
        <v>800</v>
      </c>
      <c r="C2352" t="s">
        <v>348</v>
      </c>
      <c r="D2352" s="509">
        <v>0</v>
      </c>
      <c r="E2352" s="511"/>
    </row>
    <row r="2353" spans="1:5">
      <c r="A2353" s="21">
        <v>2</v>
      </c>
      <c r="B2353" s="758"/>
      <c r="C2353" t="s">
        <v>349</v>
      </c>
      <c r="D2353" s="509">
        <v>0</v>
      </c>
      <c r="E2353" s="511"/>
    </row>
    <row r="2354" spans="1:5">
      <c r="A2354" s="21">
        <v>2</v>
      </c>
      <c r="B2354" s="758"/>
      <c r="C2354" t="s">
        <v>350</v>
      </c>
      <c r="D2354" s="509">
        <v>43844.6</v>
      </c>
      <c r="E2354" s="511"/>
    </row>
    <row r="2355" spans="1:5">
      <c r="A2355" s="21">
        <v>2</v>
      </c>
      <c r="B2355" s="758"/>
      <c r="C2355" t="s">
        <v>929</v>
      </c>
      <c r="D2355" s="509">
        <v>0</v>
      </c>
      <c r="E2355" s="511"/>
    </row>
    <row r="2356" spans="1:5" ht="12.75" customHeight="1">
      <c r="A2356" s="21">
        <v>2</v>
      </c>
      <c r="B2356" s="758"/>
      <c r="C2356" t="s">
        <v>345</v>
      </c>
      <c r="D2356" s="509">
        <v>0</v>
      </c>
      <c r="E2356" s="511"/>
    </row>
    <row r="2357" spans="1:5" ht="12.75" customHeight="1">
      <c r="A2357" s="21">
        <v>2</v>
      </c>
      <c r="B2357" s="761" t="s">
        <v>801</v>
      </c>
      <c r="C2357" t="s">
        <v>348</v>
      </c>
      <c r="D2357" s="509">
        <v>0</v>
      </c>
      <c r="E2357" s="511"/>
    </row>
    <row r="2358" spans="1:5">
      <c r="A2358" s="21">
        <v>2</v>
      </c>
      <c r="B2358" s="758"/>
      <c r="C2358" t="s">
        <v>349</v>
      </c>
      <c r="D2358" s="509">
        <v>0</v>
      </c>
      <c r="E2358" s="511"/>
    </row>
    <row r="2359" spans="1:5">
      <c r="A2359" s="21">
        <v>2</v>
      </c>
      <c r="B2359" s="758"/>
      <c r="C2359" t="s">
        <v>350</v>
      </c>
      <c r="D2359" s="509">
        <v>16662.7</v>
      </c>
      <c r="E2359" s="511"/>
    </row>
    <row r="2360" spans="1:5">
      <c r="A2360" s="21">
        <v>2</v>
      </c>
      <c r="B2360" s="758"/>
      <c r="C2360" t="s">
        <v>929</v>
      </c>
      <c r="D2360" s="509">
        <v>0</v>
      </c>
      <c r="E2360" s="511"/>
    </row>
    <row r="2361" spans="1:5" ht="12.75" customHeight="1">
      <c r="A2361" s="21">
        <v>2</v>
      </c>
      <c r="B2361" s="758"/>
      <c r="C2361" t="s">
        <v>345</v>
      </c>
      <c r="D2361" s="509">
        <v>0</v>
      </c>
      <c r="E2361" s="511"/>
    </row>
    <row r="2362" spans="1:5" ht="12.75" customHeight="1">
      <c r="A2362" s="21">
        <v>1</v>
      </c>
      <c r="B2362" s="761" t="s">
        <v>802</v>
      </c>
      <c r="C2362" t="s">
        <v>348</v>
      </c>
      <c r="D2362" s="509">
        <v>215241.4</v>
      </c>
      <c r="E2362" s="511"/>
    </row>
    <row r="2363" spans="1:5">
      <c r="A2363" s="21">
        <v>1</v>
      </c>
      <c r="B2363" s="758"/>
      <c r="C2363" t="s">
        <v>349</v>
      </c>
      <c r="D2363" s="509">
        <v>0</v>
      </c>
      <c r="E2363" s="511"/>
    </row>
    <row r="2364" spans="1:5">
      <c r="A2364" s="21">
        <v>1</v>
      </c>
      <c r="B2364" s="758"/>
      <c r="C2364" t="s">
        <v>350</v>
      </c>
      <c r="D2364" s="509">
        <v>24405.599999999999</v>
      </c>
      <c r="E2364" s="511"/>
    </row>
    <row r="2365" spans="1:5">
      <c r="A2365" s="21">
        <v>1</v>
      </c>
      <c r="B2365" s="758"/>
      <c r="C2365" t="s">
        <v>929</v>
      </c>
      <c r="D2365" s="509">
        <v>0</v>
      </c>
      <c r="E2365" s="511"/>
    </row>
    <row r="2366" spans="1:5" ht="12.75" customHeight="1">
      <c r="A2366" s="21">
        <v>1</v>
      </c>
      <c r="B2366" s="758"/>
      <c r="C2366" t="s">
        <v>345</v>
      </c>
      <c r="D2366" s="509">
        <v>1332.7</v>
      </c>
      <c r="E2366" s="511"/>
    </row>
    <row r="2367" spans="1:5" ht="12.75" customHeight="1">
      <c r="A2367" s="21">
        <v>1</v>
      </c>
      <c r="B2367" s="761" t="s">
        <v>803</v>
      </c>
      <c r="C2367" t="s">
        <v>348</v>
      </c>
      <c r="D2367" s="509">
        <v>714687.3</v>
      </c>
      <c r="E2367" s="511"/>
    </row>
    <row r="2368" spans="1:5">
      <c r="A2368" s="21">
        <v>1</v>
      </c>
      <c r="B2368" s="758"/>
      <c r="C2368" t="s">
        <v>349</v>
      </c>
      <c r="D2368" s="509">
        <v>50259</v>
      </c>
      <c r="E2368" s="511"/>
    </row>
    <row r="2369" spans="1:5">
      <c r="A2369" s="21">
        <v>1</v>
      </c>
      <c r="B2369" s="758"/>
      <c r="C2369" t="s">
        <v>350</v>
      </c>
      <c r="D2369" s="509">
        <v>125986.1</v>
      </c>
      <c r="E2369" s="511"/>
    </row>
    <row r="2370" spans="1:5">
      <c r="A2370" s="21">
        <v>1</v>
      </c>
      <c r="B2370" s="758"/>
      <c r="C2370" t="s">
        <v>929</v>
      </c>
      <c r="D2370" s="509">
        <v>0</v>
      </c>
      <c r="E2370" s="511"/>
    </row>
    <row r="2371" spans="1:5">
      <c r="A2371" s="21">
        <v>1</v>
      </c>
      <c r="B2371" s="758"/>
      <c r="C2371" t="s">
        <v>345</v>
      </c>
      <c r="D2371" s="509">
        <v>21407.8</v>
      </c>
      <c r="E2371" s="511"/>
    </row>
    <row r="2372" spans="1:5">
      <c r="A2372" s="21">
        <v>2</v>
      </c>
      <c r="B2372" s="761" t="s">
        <v>804</v>
      </c>
      <c r="C2372" t="s">
        <v>348</v>
      </c>
      <c r="D2372" s="509">
        <v>0</v>
      </c>
      <c r="E2372" s="511"/>
    </row>
    <row r="2373" spans="1:5">
      <c r="A2373" s="21">
        <v>2</v>
      </c>
      <c r="B2373" s="758"/>
      <c r="C2373" t="s">
        <v>349</v>
      </c>
      <c r="D2373" s="509">
        <v>0</v>
      </c>
      <c r="E2373" s="511"/>
    </row>
    <row r="2374" spans="1:5">
      <c r="A2374" s="21">
        <v>2</v>
      </c>
      <c r="B2374" s="758"/>
      <c r="C2374" t="s">
        <v>350</v>
      </c>
      <c r="D2374" s="509">
        <v>25998.7</v>
      </c>
      <c r="E2374" s="511"/>
    </row>
    <row r="2375" spans="1:5">
      <c r="A2375" s="21">
        <v>2</v>
      </c>
      <c r="B2375" s="758"/>
      <c r="C2375" t="s">
        <v>929</v>
      </c>
      <c r="D2375" s="509">
        <v>0</v>
      </c>
      <c r="E2375" s="511"/>
    </row>
    <row r="2376" spans="1:5">
      <c r="A2376" s="21">
        <v>2</v>
      </c>
      <c r="B2376" s="758"/>
      <c r="C2376" t="s">
        <v>345</v>
      </c>
      <c r="D2376" s="509">
        <v>0</v>
      </c>
      <c r="E2376" s="511"/>
    </row>
    <row r="2377" spans="1:5">
      <c r="A2377" s="21">
        <v>1</v>
      </c>
      <c r="B2377" s="761" t="s">
        <v>805</v>
      </c>
      <c r="C2377" t="s">
        <v>348</v>
      </c>
      <c r="D2377" s="509">
        <v>3824839.5</v>
      </c>
      <c r="E2377" s="511"/>
    </row>
    <row r="2378" spans="1:5">
      <c r="A2378" s="21">
        <v>1</v>
      </c>
      <c r="B2378" s="758"/>
      <c r="C2378" t="s">
        <v>349</v>
      </c>
      <c r="D2378" s="509">
        <v>54384.1</v>
      </c>
      <c r="E2378" s="511"/>
    </row>
    <row r="2379" spans="1:5">
      <c r="A2379" s="21">
        <v>1</v>
      </c>
      <c r="B2379" s="758"/>
      <c r="C2379" t="s">
        <v>350</v>
      </c>
      <c r="D2379" s="509">
        <v>0</v>
      </c>
      <c r="E2379" s="511"/>
    </row>
    <row r="2380" spans="1:5">
      <c r="A2380" s="21">
        <v>1</v>
      </c>
      <c r="B2380" s="758"/>
      <c r="C2380" t="s">
        <v>929</v>
      </c>
      <c r="D2380" s="509">
        <v>0</v>
      </c>
      <c r="E2380" s="511"/>
    </row>
    <row r="2381" spans="1:5" ht="12.75" customHeight="1">
      <c r="A2381" s="21">
        <v>1</v>
      </c>
      <c r="B2381" s="758"/>
      <c r="C2381" t="s">
        <v>345</v>
      </c>
      <c r="D2381" s="509">
        <v>81831.600000000006</v>
      </c>
      <c r="E2381" s="511"/>
    </row>
    <row r="2382" spans="1:5" ht="12.75" customHeight="1">
      <c r="A2382" s="21">
        <v>3</v>
      </c>
      <c r="B2382" s="758" t="s">
        <v>806</v>
      </c>
      <c r="C2382" t="s">
        <v>348</v>
      </c>
      <c r="D2382" s="509">
        <v>108703.5</v>
      </c>
      <c r="E2382" s="511"/>
    </row>
    <row r="2383" spans="1:5">
      <c r="A2383" s="21">
        <v>3</v>
      </c>
      <c r="B2383" s="758"/>
      <c r="C2383" t="s">
        <v>349</v>
      </c>
      <c r="D2383" s="509">
        <v>0</v>
      </c>
      <c r="E2383" s="511"/>
    </row>
    <row r="2384" spans="1:5">
      <c r="A2384" s="21">
        <v>3</v>
      </c>
      <c r="B2384" s="758"/>
      <c r="C2384" t="s">
        <v>350</v>
      </c>
      <c r="D2384" s="509">
        <v>2887.8</v>
      </c>
      <c r="E2384" s="511"/>
    </row>
    <row r="2385" spans="1:5">
      <c r="A2385" s="21">
        <v>3</v>
      </c>
      <c r="B2385" s="758"/>
      <c r="C2385" t="s">
        <v>929</v>
      </c>
      <c r="D2385" s="509">
        <v>0</v>
      </c>
      <c r="E2385" s="511"/>
    </row>
    <row r="2386" spans="1:5">
      <c r="A2386" s="21">
        <v>3</v>
      </c>
      <c r="B2386" s="762"/>
      <c r="C2386" t="s">
        <v>345</v>
      </c>
      <c r="D2386" s="509">
        <v>0</v>
      </c>
      <c r="E2386" s="511"/>
    </row>
    <row r="2387" spans="1:5">
      <c r="A2387" s="21">
        <v>2</v>
      </c>
      <c r="B2387" s="761" t="s">
        <v>807</v>
      </c>
      <c r="C2387" t="s">
        <v>348</v>
      </c>
      <c r="D2387" s="509">
        <v>0</v>
      </c>
      <c r="E2387" s="511"/>
    </row>
    <row r="2388" spans="1:5">
      <c r="A2388" s="21">
        <v>2</v>
      </c>
      <c r="B2388" s="758"/>
      <c r="C2388" t="s">
        <v>349</v>
      </c>
      <c r="D2388" s="509">
        <v>0</v>
      </c>
      <c r="E2388" s="511"/>
    </row>
    <row r="2389" spans="1:5">
      <c r="A2389" s="21">
        <v>2</v>
      </c>
      <c r="B2389" s="758"/>
      <c r="C2389" t="s">
        <v>350</v>
      </c>
      <c r="D2389" s="509">
        <v>41783.5</v>
      </c>
      <c r="E2389" s="511"/>
    </row>
    <row r="2390" spans="1:5">
      <c r="A2390" s="21">
        <v>2</v>
      </c>
      <c r="B2390" s="758"/>
      <c r="C2390" t="s">
        <v>929</v>
      </c>
      <c r="D2390" s="509">
        <v>0</v>
      </c>
      <c r="E2390" s="511"/>
    </row>
    <row r="2391" spans="1:5" ht="12.75" customHeight="1">
      <c r="A2391" s="21">
        <v>2</v>
      </c>
      <c r="B2391" s="762"/>
      <c r="C2391" t="s">
        <v>345</v>
      </c>
      <c r="D2391" s="509">
        <v>0</v>
      </c>
      <c r="E2391" s="511"/>
    </row>
    <row r="2392" spans="1:5" ht="12.75" customHeight="1">
      <c r="A2392" s="21">
        <v>1</v>
      </c>
      <c r="B2392" s="761" t="s">
        <v>808</v>
      </c>
      <c r="C2392" t="s">
        <v>348</v>
      </c>
      <c r="D2392" s="509">
        <v>39905.300000000003</v>
      </c>
      <c r="E2392" s="511"/>
    </row>
    <row r="2393" spans="1:5">
      <c r="A2393" s="21">
        <v>1</v>
      </c>
      <c r="B2393" s="758"/>
      <c r="C2393" t="s">
        <v>349</v>
      </c>
      <c r="D2393" s="509">
        <v>0</v>
      </c>
      <c r="E2393" s="511"/>
    </row>
    <row r="2394" spans="1:5">
      <c r="A2394" s="21">
        <v>1</v>
      </c>
      <c r="B2394" s="758"/>
      <c r="C2394" t="s">
        <v>350</v>
      </c>
      <c r="D2394" s="509">
        <v>0</v>
      </c>
      <c r="E2394" s="511"/>
    </row>
    <row r="2395" spans="1:5">
      <c r="A2395" s="21">
        <v>1</v>
      </c>
      <c r="B2395" s="758"/>
      <c r="C2395" t="s">
        <v>929</v>
      </c>
      <c r="D2395" s="509">
        <v>0</v>
      </c>
      <c r="E2395" s="511"/>
    </row>
    <row r="2396" spans="1:5" ht="12.75" customHeight="1">
      <c r="A2396" s="21">
        <v>1</v>
      </c>
      <c r="B2396" s="762"/>
      <c r="C2396" t="s">
        <v>345</v>
      </c>
      <c r="D2396" s="509">
        <v>0</v>
      </c>
      <c r="E2396" s="511"/>
    </row>
    <row r="2397" spans="1:5" ht="12.75" customHeight="1">
      <c r="A2397" s="21">
        <v>2</v>
      </c>
      <c r="B2397" s="761" t="s">
        <v>809</v>
      </c>
      <c r="C2397" t="s">
        <v>348</v>
      </c>
      <c r="D2397" s="509">
        <v>970.7</v>
      </c>
      <c r="E2397" s="511"/>
    </row>
    <row r="2398" spans="1:5">
      <c r="A2398" s="21">
        <v>2</v>
      </c>
      <c r="B2398" s="758"/>
      <c r="C2398" t="s">
        <v>349</v>
      </c>
      <c r="D2398" s="509">
        <v>0</v>
      </c>
      <c r="E2398" s="511"/>
    </row>
    <row r="2399" spans="1:5">
      <c r="A2399" s="21">
        <v>2</v>
      </c>
      <c r="B2399" s="758"/>
      <c r="C2399" t="s">
        <v>350</v>
      </c>
      <c r="D2399" s="509">
        <v>13701.6</v>
      </c>
      <c r="E2399" s="511"/>
    </row>
    <row r="2400" spans="1:5">
      <c r="A2400" s="21">
        <v>2</v>
      </c>
      <c r="B2400" s="758"/>
      <c r="C2400" t="s">
        <v>929</v>
      </c>
      <c r="D2400" s="509">
        <v>0</v>
      </c>
      <c r="E2400" s="511"/>
    </row>
    <row r="2401" spans="1:5" ht="12.75" customHeight="1">
      <c r="A2401" s="21">
        <v>2</v>
      </c>
      <c r="B2401" s="762"/>
      <c r="C2401" t="s">
        <v>345</v>
      </c>
      <c r="D2401" s="509">
        <v>0</v>
      </c>
      <c r="E2401" s="511"/>
    </row>
    <row r="2402" spans="1:5" ht="12.75" customHeight="1">
      <c r="A2402" s="21">
        <v>5</v>
      </c>
      <c r="B2402" s="761" t="s">
        <v>810</v>
      </c>
      <c r="C2402" t="s">
        <v>348</v>
      </c>
      <c r="D2402" s="509">
        <v>157333.20000000001</v>
      </c>
      <c r="E2402" s="511"/>
    </row>
    <row r="2403" spans="1:5">
      <c r="A2403" s="21">
        <v>5</v>
      </c>
      <c r="B2403" s="758"/>
      <c r="C2403" t="s">
        <v>349</v>
      </c>
      <c r="D2403" s="509">
        <v>0</v>
      </c>
      <c r="E2403" s="511"/>
    </row>
    <row r="2404" spans="1:5">
      <c r="A2404" s="21">
        <v>5</v>
      </c>
      <c r="B2404" s="758"/>
      <c r="C2404" t="s">
        <v>350</v>
      </c>
      <c r="D2404" s="509">
        <v>0</v>
      </c>
      <c r="E2404" s="511"/>
    </row>
    <row r="2405" spans="1:5">
      <c r="A2405" s="21">
        <v>5</v>
      </c>
      <c r="B2405" s="758"/>
      <c r="C2405" t="s">
        <v>929</v>
      </c>
      <c r="D2405" s="509">
        <v>0</v>
      </c>
      <c r="E2405" s="511"/>
    </row>
    <row r="2406" spans="1:5" ht="13.5" customHeight="1">
      <c r="A2406" s="21">
        <v>5</v>
      </c>
      <c r="B2406" s="762"/>
      <c r="C2406" t="s">
        <v>345</v>
      </c>
      <c r="D2406" s="509">
        <v>0</v>
      </c>
      <c r="E2406" s="511"/>
    </row>
    <row r="2407" spans="1:5" ht="12.75" customHeight="1">
      <c r="A2407" s="21">
        <v>1</v>
      </c>
      <c r="B2407" s="761" t="s">
        <v>811</v>
      </c>
      <c r="C2407" t="s">
        <v>348</v>
      </c>
      <c r="D2407" s="509">
        <v>0</v>
      </c>
      <c r="E2407" s="511"/>
    </row>
    <row r="2408" spans="1:5">
      <c r="A2408" s="21">
        <v>1</v>
      </c>
      <c r="B2408" s="758"/>
      <c r="C2408" t="s">
        <v>349</v>
      </c>
      <c r="D2408" s="509">
        <v>0</v>
      </c>
      <c r="E2408" s="511"/>
    </row>
    <row r="2409" spans="1:5">
      <c r="A2409" s="21">
        <v>1</v>
      </c>
      <c r="B2409" s="758"/>
      <c r="C2409" t="s">
        <v>350</v>
      </c>
      <c r="D2409" s="509">
        <v>250064.4</v>
      </c>
      <c r="E2409" s="511"/>
    </row>
    <row r="2410" spans="1:5">
      <c r="A2410" s="21">
        <v>1</v>
      </c>
      <c r="B2410" s="758"/>
      <c r="C2410" t="s">
        <v>929</v>
      </c>
      <c r="D2410" s="509">
        <v>0</v>
      </c>
      <c r="E2410" s="511"/>
    </row>
    <row r="2411" spans="1:5" ht="12.75" customHeight="1">
      <c r="A2411" s="21">
        <v>1</v>
      </c>
      <c r="B2411" s="762"/>
      <c r="C2411" t="s">
        <v>345</v>
      </c>
      <c r="D2411" s="509">
        <v>0</v>
      </c>
      <c r="E2411" s="511"/>
    </row>
    <row r="2412" spans="1:5" ht="12.75" customHeight="1">
      <c r="A2412" s="21">
        <v>4</v>
      </c>
      <c r="B2412" s="761" t="s">
        <v>812</v>
      </c>
      <c r="C2412" t="s">
        <v>348</v>
      </c>
      <c r="D2412" s="509">
        <v>1888337.6</v>
      </c>
      <c r="E2412" s="511"/>
    </row>
    <row r="2413" spans="1:5">
      <c r="A2413" s="21">
        <v>4</v>
      </c>
      <c r="B2413" s="758"/>
      <c r="C2413" t="s">
        <v>349</v>
      </c>
      <c r="D2413" s="509">
        <v>0</v>
      </c>
      <c r="E2413" s="511"/>
    </row>
    <row r="2414" spans="1:5">
      <c r="A2414" s="21">
        <v>4</v>
      </c>
      <c r="B2414" s="758"/>
      <c r="C2414" t="s">
        <v>350</v>
      </c>
      <c r="D2414" s="509">
        <v>44071.7</v>
      </c>
      <c r="E2414" s="511"/>
    </row>
    <row r="2415" spans="1:5">
      <c r="A2415" s="21">
        <v>4</v>
      </c>
      <c r="B2415" s="758"/>
      <c r="C2415" t="s">
        <v>929</v>
      </c>
      <c r="D2415" s="509">
        <v>0</v>
      </c>
      <c r="E2415" s="511"/>
    </row>
    <row r="2416" spans="1:5" ht="12.75" customHeight="1">
      <c r="A2416" s="21">
        <v>4</v>
      </c>
      <c r="B2416" s="762"/>
      <c r="C2416" t="s">
        <v>345</v>
      </c>
      <c r="D2416" s="509">
        <v>0</v>
      </c>
      <c r="E2416" s="511"/>
    </row>
    <row r="2417" spans="1:5" ht="12.75" customHeight="1">
      <c r="A2417" s="21">
        <v>1</v>
      </c>
      <c r="B2417" s="761" t="s">
        <v>1162</v>
      </c>
      <c r="C2417" t="s">
        <v>348</v>
      </c>
      <c r="D2417" s="509">
        <v>32113.200000000001</v>
      </c>
      <c r="E2417" s="511"/>
    </row>
    <row r="2418" spans="1:5" ht="12.75" customHeight="1">
      <c r="A2418" s="21">
        <v>1</v>
      </c>
      <c r="B2418" s="758"/>
      <c r="C2418" t="s">
        <v>349</v>
      </c>
      <c r="D2418" s="509">
        <v>6267.2</v>
      </c>
      <c r="E2418" s="511"/>
    </row>
    <row r="2419" spans="1:5" ht="12.75" customHeight="1">
      <c r="A2419" s="21">
        <v>1</v>
      </c>
      <c r="B2419" s="758"/>
      <c r="C2419" t="s">
        <v>350</v>
      </c>
      <c r="D2419" s="509">
        <v>2583</v>
      </c>
      <c r="E2419" s="511"/>
    </row>
    <row r="2420" spans="1:5" ht="12.75" customHeight="1">
      <c r="A2420" s="21">
        <v>1</v>
      </c>
      <c r="B2420" s="758"/>
      <c r="C2420" t="s">
        <v>929</v>
      </c>
      <c r="D2420" s="509">
        <v>0</v>
      </c>
      <c r="E2420" s="511"/>
    </row>
    <row r="2421" spans="1:5" ht="12.75" customHeight="1">
      <c r="A2421" s="21">
        <v>1</v>
      </c>
      <c r="B2421" s="762"/>
      <c r="C2421" t="s">
        <v>345</v>
      </c>
      <c r="D2421" s="509">
        <v>0</v>
      </c>
      <c r="E2421" s="511"/>
    </row>
    <row r="2422" spans="1:5" ht="12.75" customHeight="1">
      <c r="A2422" s="21">
        <v>2</v>
      </c>
      <c r="B2422" s="761" t="s">
        <v>1163</v>
      </c>
      <c r="C2422" t="s">
        <v>348</v>
      </c>
      <c r="D2422" s="509">
        <v>0</v>
      </c>
      <c r="E2422" s="511"/>
    </row>
    <row r="2423" spans="1:5" ht="12.75" customHeight="1">
      <c r="A2423" s="21">
        <v>2</v>
      </c>
      <c r="B2423" s="758"/>
      <c r="C2423" t="s">
        <v>349</v>
      </c>
      <c r="D2423" s="509">
        <v>0</v>
      </c>
      <c r="E2423" s="511"/>
    </row>
    <row r="2424" spans="1:5" ht="12.75" customHeight="1">
      <c r="A2424" s="21">
        <v>2</v>
      </c>
      <c r="B2424" s="758"/>
      <c r="C2424" t="s">
        <v>350</v>
      </c>
      <c r="D2424" s="509">
        <v>12733</v>
      </c>
      <c r="E2424" s="511"/>
    </row>
    <row r="2425" spans="1:5" ht="12.75" customHeight="1">
      <c r="A2425" s="21">
        <v>2</v>
      </c>
      <c r="B2425" s="758"/>
      <c r="C2425" t="s">
        <v>929</v>
      </c>
      <c r="D2425" s="509">
        <v>0</v>
      </c>
      <c r="E2425" s="511"/>
    </row>
    <row r="2426" spans="1:5" ht="12.75" customHeight="1">
      <c r="A2426" s="21">
        <v>2</v>
      </c>
      <c r="B2426" s="758"/>
      <c r="C2426" t="s">
        <v>345</v>
      </c>
      <c r="D2426" s="509">
        <v>0</v>
      </c>
      <c r="E2426" s="511"/>
    </row>
    <row r="2427" spans="1:5" ht="12.75" customHeight="1">
      <c r="A2427" s="21">
        <v>9</v>
      </c>
      <c r="B2427" s="758" t="s">
        <v>1884</v>
      </c>
      <c r="C2427" t="s">
        <v>348</v>
      </c>
      <c r="D2427" s="509">
        <v>0</v>
      </c>
      <c r="E2427" s="620"/>
    </row>
    <row r="2428" spans="1:5" ht="12.75" customHeight="1">
      <c r="A2428" s="21">
        <v>9</v>
      </c>
      <c r="B2428" s="758"/>
      <c r="C2428" t="s">
        <v>349</v>
      </c>
      <c r="D2428" s="509">
        <v>0</v>
      </c>
      <c r="E2428" s="620"/>
    </row>
    <row r="2429" spans="1:5" ht="12.75" customHeight="1">
      <c r="A2429" s="21">
        <v>9</v>
      </c>
      <c r="B2429" s="758"/>
      <c r="C2429" t="s">
        <v>350</v>
      </c>
      <c r="D2429" s="509">
        <v>3912355.1</v>
      </c>
      <c r="E2429" s="620"/>
    </row>
    <row r="2430" spans="1:5" ht="12.75" customHeight="1">
      <c r="A2430" s="21">
        <v>9</v>
      </c>
      <c r="B2430" s="758"/>
      <c r="C2430" t="s">
        <v>929</v>
      </c>
      <c r="D2430" s="509">
        <v>0</v>
      </c>
      <c r="E2430" s="620"/>
    </row>
    <row r="2431" spans="1:5" ht="12.75" customHeight="1">
      <c r="A2431" s="21">
        <v>9</v>
      </c>
      <c r="B2431" s="760"/>
      <c r="C2431" t="s">
        <v>345</v>
      </c>
      <c r="D2431" s="509">
        <v>0</v>
      </c>
      <c r="E2431" s="620"/>
    </row>
    <row r="2432" spans="1:5" s="82" customFormat="1" ht="12.75" customHeight="1">
      <c r="A2432" s="81">
        <v>2</v>
      </c>
      <c r="B2432" s="761" t="s">
        <v>813</v>
      </c>
      <c r="C2432" s="82" t="s">
        <v>348</v>
      </c>
      <c r="D2432" s="509">
        <v>0</v>
      </c>
      <c r="E2432" s="511"/>
    </row>
    <row r="2433" spans="1:5">
      <c r="A2433" s="21">
        <v>2</v>
      </c>
      <c r="B2433" s="758"/>
      <c r="C2433" t="s">
        <v>349</v>
      </c>
      <c r="D2433" s="509">
        <v>0</v>
      </c>
      <c r="E2433" s="511"/>
    </row>
    <row r="2434" spans="1:5">
      <c r="A2434" s="21">
        <v>2</v>
      </c>
      <c r="B2434" s="758"/>
      <c r="C2434" t="s">
        <v>350</v>
      </c>
      <c r="D2434" s="509">
        <v>72864</v>
      </c>
      <c r="E2434" s="511"/>
    </row>
    <row r="2435" spans="1:5">
      <c r="A2435" s="21">
        <v>2</v>
      </c>
      <c r="B2435" s="758"/>
      <c r="C2435" t="s">
        <v>929</v>
      </c>
      <c r="D2435" s="509">
        <v>0</v>
      </c>
      <c r="E2435" s="511"/>
    </row>
    <row r="2436" spans="1:5" ht="12.75" customHeight="1">
      <c r="A2436" s="21">
        <v>2</v>
      </c>
      <c r="B2436" s="762"/>
      <c r="C2436" t="s">
        <v>345</v>
      </c>
      <c r="D2436" s="509">
        <v>0</v>
      </c>
      <c r="E2436" s="511"/>
    </row>
    <row r="2437" spans="1:5" ht="12.75" customHeight="1">
      <c r="A2437" s="21">
        <v>1</v>
      </c>
      <c r="B2437" s="761" t="s">
        <v>814</v>
      </c>
      <c r="C2437" t="s">
        <v>348</v>
      </c>
      <c r="D2437" s="509">
        <v>1871412.3</v>
      </c>
      <c r="E2437" s="511"/>
    </row>
    <row r="2438" spans="1:5">
      <c r="A2438" s="21">
        <v>1</v>
      </c>
      <c r="B2438" s="758"/>
      <c r="C2438" t="s">
        <v>349</v>
      </c>
      <c r="D2438" s="509">
        <v>328752.59999999998</v>
      </c>
      <c r="E2438" s="511"/>
    </row>
    <row r="2439" spans="1:5">
      <c r="A2439" s="21">
        <v>1</v>
      </c>
      <c r="B2439" s="758"/>
      <c r="C2439" t="s">
        <v>350</v>
      </c>
      <c r="D2439" s="509">
        <v>78022.2</v>
      </c>
      <c r="E2439" s="511"/>
    </row>
    <row r="2440" spans="1:5">
      <c r="A2440" s="21">
        <v>1</v>
      </c>
      <c r="B2440" s="758"/>
      <c r="C2440" t="s">
        <v>929</v>
      </c>
      <c r="D2440" s="509">
        <v>0</v>
      </c>
      <c r="E2440" s="511"/>
    </row>
    <row r="2441" spans="1:5" ht="12.75" customHeight="1">
      <c r="A2441" s="21">
        <v>1</v>
      </c>
      <c r="B2441" s="762"/>
      <c r="C2441" t="s">
        <v>345</v>
      </c>
      <c r="D2441" s="509">
        <v>0</v>
      </c>
      <c r="E2441" s="511"/>
    </row>
    <row r="2442" spans="1:5" ht="12.75" customHeight="1">
      <c r="A2442" s="21">
        <v>1</v>
      </c>
      <c r="B2442" s="761" t="s">
        <v>815</v>
      </c>
      <c r="C2442" t="s">
        <v>348</v>
      </c>
      <c r="D2442" s="509">
        <v>571163.5</v>
      </c>
      <c r="E2442" s="511"/>
    </row>
    <row r="2443" spans="1:5">
      <c r="A2443" s="21">
        <v>1</v>
      </c>
      <c r="B2443" s="758"/>
      <c r="C2443" t="s">
        <v>349</v>
      </c>
      <c r="D2443" s="509">
        <v>0</v>
      </c>
      <c r="E2443" s="511"/>
    </row>
    <row r="2444" spans="1:5">
      <c r="A2444" s="21">
        <v>1</v>
      </c>
      <c r="B2444" s="758"/>
      <c r="C2444" t="s">
        <v>350</v>
      </c>
      <c r="D2444" s="509">
        <v>29309.8</v>
      </c>
      <c r="E2444" s="511"/>
    </row>
    <row r="2445" spans="1:5">
      <c r="A2445" s="21">
        <v>1</v>
      </c>
      <c r="B2445" s="758"/>
      <c r="C2445" t="s">
        <v>929</v>
      </c>
      <c r="D2445" s="509">
        <v>0</v>
      </c>
      <c r="E2445" s="511"/>
    </row>
    <row r="2446" spans="1:5" ht="12.75" customHeight="1">
      <c r="A2446" s="21">
        <v>1</v>
      </c>
      <c r="B2446" s="762"/>
      <c r="C2446" t="s">
        <v>345</v>
      </c>
      <c r="D2446" s="509">
        <v>31454.3</v>
      </c>
      <c r="E2446" s="511"/>
    </row>
    <row r="2447" spans="1:5" ht="12.75" customHeight="1">
      <c r="A2447" s="21">
        <v>2</v>
      </c>
      <c r="B2447" s="761" t="s">
        <v>816</v>
      </c>
      <c r="C2447" t="s">
        <v>348</v>
      </c>
      <c r="D2447" s="509">
        <v>0</v>
      </c>
      <c r="E2447" s="511"/>
    </row>
    <row r="2448" spans="1:5">
      <c r="A2448" s="21">
        <v>2</v>
      </c>
      <c r="B2448" s="758"/>
      <c r="C2448" t="s">
        <v>349</v>
      </c>
      <c r="D2448" s="509">
        <v>0</v>
      </c>
      <c r="E2448" s="511"/>
    </row>
    <row r="2449" spans="1:5">
      <c r="A2449" s="21">
        <v>2</v>
      </c>
      <c r="B2449" s="758"/>
      <c r="C2449" t="s">
        <v>350</v>
      </c>
      <c r="D2449" s="509">
        <v>61040.5</v>
      </c>
      <c r="E2449" s="511"/>
    </row>
    <row r="2450" spans="1:5">
      <c r="A2450" s="21">
        <v>2</v>
      </c>
      <c r="B2450" s="758"/>
      <c r="C2450" t="s">
        <v>929</v>
      </c>
      <c r="D2450" s="509">
        <v>0</v>
      </c>
      <c r="E2450" s="511"/>
    </row>
    <row r="2451" spans="1:5" ht="12.75" customHeight="1">
      <c r="A2451" s="21">
        <v>2</v>
      </c>
      <c r="B2451" s="762"/>
      <c r="C2451" t="s">
        <v>345</v>
      </c>
      <c r="D2451" s="509">
        <v>0</v>
      </c>
      <c r="E2451" s="511"/>
    </row>
    <row r="2452" spans="1:5" ht="12.75" customHeight="1">
      <c r="A2452" s="21">
        <v>2</v>
      </c>
      <c r="B2452" s="761" t="s">
        <v>817</v>
      </c>
      <c r="C2452" t="s">
        <v>348</v>
      </c>
      <c r="D2452" s="509">
        <v>0</v>
      </c>
      <c r="E2452" s="511"/>
    </row>
    <row r="2453" spans="1:5">
      <c r="A2453" s="21">
        <v>2</v>
      </c>
      <c r="B2453" s="758"/>
      <c r="C2453" t="s">
        <v>349</v>
      </c>
      <c r="D2453" s="509">
        <v>0</v>
      </c>
      <c r="E2453" s="511"/>
    </row>
    <row r="2454" spans="1:5">
      <c r="A2454" s="21">
        <v>2</v>
      </c>
      <c r="B2454" s="758"/>
      <c r="C2454" t="s">
        <v>350</v>
      </c>
      <c r="D2454" s="509">
        <v>70218</v>
      </c>
      <c r="E2454" s="511"/>
    </row>
    <row r="2455" spans="1:5">
      <c r="A2455" s="21">
        <v>2</v>
      </c>
      <c r="B2455" s="758"/>
      <c r="C2455" t="s">
        <v>929</v>
      </c>
      <c r="D2455" s="509">
        <v>0</v>
      </c>
      <c r="E2455" s="511"/>
    </row>
    <row r="2456" spans="1:5">
      <c r="A2456" s="21">
        <v>2</v>
      </c>
      <c r="B2456" s="762"/>
      <c r="C2456" t="s">
        <v>345</v>
      </c>
      <c r="D2456" s="509">
        <v>0</v>
      </c>
      <c r="E2456" s="511"/>
    </row>
    <row r="2457" spans="1:5">
      <c r="A2457" s="21">
        <v>1</v>
      </c>
      <c r="B2457" s="761" t="s">
        <v>818</v>
      </c>
      <c r="C2457" t="s">
        <v>348</v>
      </c>
      <c r="D2457" s="509">
        <v>556557.69999999995</v>
      </c>
      <c r="E2457" s="511"/>
    </row>
    <row r="2458" spans="1:5">
      <c r="A2458" s="21">
        <v>1</v>
      </c>
      <c r="B2458" s="758"/>
      <c r="C2458" t="s">
        <v>349</v>
      </c>
      <c r="D2458" s="509">
        <v>0</v>
      </c>
      <c r="E2458" s="511"/>
    </row>
    <row r="2459" spans="1:5">
      <c r="A2459" s="21">
        <v>1</v>
      </c>
      <c r="B2459" s="758"/>
      <c r="C2459" t="s">
        <v>350</v>
      </c>
      <c r="D2459" s="509">
        <v>53631</v>
      </c>
      <c r="E2459" s="511"/>
    </row>
    <row r="2460" spans="1:5">
      <c r="A2460" s="21">
        <v>1</v>
      </c>
      <c r="B2460" s="758"/>
      <c r="C2460" t="s">
        <v>929</v>
      </c>
      <c r="D2460" s="509">
        <v>0</v>
      </c>
      <c r="E2460" s="511"/>
    </row>
    <row r="2461" spans="1:5">
      <c r="A2461" s="21">
        <v>1</v>
      </c>
      <c r="B2461" s="762"/>
      <c r="C2461" t="s">
        <v>345</v>
      </c>
      <c r="D2461" s="509">
        <v>3212.9</v>
      </c>
      <c r="E2461" s="511"/>
    </row>
    <row r="2462" spans="1:5">
      <c r="A2462" s="21">
        <v>2</v>
      </c>
      <c r="B2462" s="761" t="s">
        <v>819</v>
      </c>
      <c r="C2462" t="s">
        <v>348</v>
      </c>
      <c r="D2462" s="509">
        <v>0</v>
      </c>
      <c r="E2462" s="511"/>
    </row>
    <row r="2463" spans="1:5">
      <c r="A2463" s="21">
        <v>2</v>
      </c>
      <c r="B2463" s="758"/>
      <c r="C2463" t="s">
        <v>349</v>
      </c>
      <c r="D2463" s="509">
        <v>0</v>
      </c>
      <c r="E2463" s="511"/>
    </row>
    <row r="2464" spans="1:5">
      <c r="A2464" s="21">
        <v>2</v>
      </c>
      <c r="B2464" s="758"/>
      <c r="C2464" t="s">
        <v>350</v>
      </c>
      <c r="D2464" s="509">
        <v>64024.9</v>
      </c>
      <c r="E2464" s="511"/>
    </row>
    <row r="2465" spans="1:5">
      <c r="A2465" s="21">
        <v>2</v>
      </c>
      <c r="B2465" s="758"/>
      <c r="C2465" t="s">
        <v>929</v>
      </c>
      <c r="D2465" s="509">
        <v>0</v>
      </c>
      <c r="E2465" s="511"/>
    </row>
    <row r="2466" spans="1:5">
      <c r="A2466" s="21">
        <v>2</v>
      </c>
      <c r="B2466" s="762"/>
      <c r="C2466" t="s">
        <v>345</v>
      </c>
      <c r="D2466" s="509">
        <v>0</v>
      </c>
      <c r="E2466" s="511"/>
    </row>
    <row r="2467" spans="1:5">
      <c r="A2467" s="21">
        <v>4</v>
      </c>
      <c r="B2467" s="761" t="s">
        <v>820</v>
      </c>
      <c r="C2467" t="s">
        <v>348</v>
      </c>
      <c r="D2467" s="509">
        <v>1379588.3</v>
      </c>
      <c r="E2467" s="511"/>
    </row>
    <row r="2468" spans="1:5">
      <c r="A2468" s="21">
        <v>4</v>
      </c>
      <c r="B2468" s="758"/>
      <c r="C2468" t="s">
        <v>349</v>
      </c>
      <c r="D2468" s="509">
        <v>18102.400000000001</v>
      </c>
      <c r="E2468" s="511"/>
    </row>
    <row r="2469" spans="1:5">
      <c r="A2469" s="21">
        <v>4</v>
      </c>
      <c r="B2469" s="758"/>
      <c r="C2469" t="s">
        <v>350</v>
      </c>
      <c r="D2469" s="509">
        <v>47323.9</v>
      </c>
      <c r="E2469" s="511"/>
    </row>
    <row r="2470" spans="1:5">
      <c r="A2470" s="21">
        <v>4</v>
      </c>
      <c r="B2470" s="758"/>
      <c r="C2470" t="s">
        <v>929</v>
      </c>
      <c r="D2470" s="509">
        <v>0</v>
      </c>
      <c r="E2470" s="511"/>
    </row>
    <row r="2471" spans="1:5" ht="12.75" customHeight="1">
      <c r="A2471" s="21">
        <v>4</v>
      </c>
      <c r="B2471" s="762"/>
      <c r="C2471" t="s">
        <v>345</v>
      </c>
      <c r="D2471" s="509">
        <v>0</v>
      </c>
      <c r="E2471" s="511"/>
    </row>
    <row r="2472" spans="1:5" ht="12.75" customHeight="1">
      <c r="A2472" s="21">
        <v>3</v>
      </c>
      <c r="B2472" s="761" t="s">
        <v>821</v>
      </c>
      <c r="C2472" t="s">
        <v>348</v>
      </c>
      <c r="D2472" s="509">
        <v>40526.300000000003</v>
      </c>
      <c r="E2472" s="511"/>
    </row>
    <row r="2473" spans="1:5">
      <c r="A2473" s="21">
        <v>3</v>
      </c>
      <c r="B2473" s="758"/>
      <c r="C2473" t="s">
        <v>349</v>
      </c>
      <c r="D2473" s="509">
        <v>0</v>
      </c>
      <c r="E2473" s="511"/>
    </row>
    <row r="2474" spans="1:5">
      <c r="A2474" s="21">
        <v>3</v>
      </c>
      <c r="B2474" s="758"/>
      <c r="C2474" t="s">
        <v>350</v>
      </c>
      <c r="D2474" s="509">
        <v>22333.7</v>
      </c>
      <c r="E2474" s="511"/>
    </row>
    <row r="2475" spans="1:5">
      <c r="A2475" s="21">
        <v>3</v>
      </c>
      <c r="B2475" s="758"/>
      <c r="C2475" t="s">
        <v>929</v>
      </c>
      <c r="D2475" s="509">
        <v>0</v>
      </c>
      <c r="E2475" s="511"/>
    </row>
    <row r="2476" spans="1:5" ht="12.75" customHeight="1">
      <c r="A2476" s="21">
        <v>3</v>
      </c>
      <c r="B2476" s="762"/>
      <c r="C2476" t="s">
        <v>345</v>
      </c>
      <c r="D2476" s="509">
        <v>0</v>
      </c>
      <c r="E2476" s="511"/>
    </row>
    <row r="2477" spans="1:5" ht="12.75" customHeight="1">
      <c r="A2477" s="21">
        <v>4</v>
      </c>
      <c r="B2477" s="761" t="s">
        <v>822</v>
      </c>
      <c r="C2477" t="s">
        <v>348</v>
      </c>
      <c r="D2477" s="509">
        <v>508827.7</v>
      </c>
      <c r="E2477" s="511"/>
    </row>
    <row r="2478" spans="1:5">
      <c r="A2478" s="21">
        <v>4</v>
      </c>
      <c r="B2478" s="758"/>
      <c r="C2478" t="s">
        <v>349</v>
      </c>
      <c r="D2478" s="509">
        <v>0</v>
      </c>
      <c r="E2478" s="511"/>
    </row>
    <row r="2479" spans="1:5">
      <c r="A2479" s="21">
        <v>4</v>
      </c>
      <c r="B2479" s="758"/>
      <c r="C2479" t="s">
        <v>350</v>
      </c>
      <c r="D2479" s="509">
        <v>14437.9</v>
      </c>
      <c r="E2479" s="511"/>
    </row>
    <row r="2480" spans="1:5">
      <c r="A2480" s="21">
        <v>4</v>
      </c>
      <c r="B2480" s="758"/>
      <c r="C2480" t="s">
        <v>929</v>
      </c>
      <c r="D2480" s="509">
        <v>0</v>
      </c>
      <c r="E2480" s="511"/>
    </row>
    <row r="2481" spans="1:5" ht="12.75" customHeight="1">
      <c r="A2481" s="21">
        <v>4</v>
      </c>
      <c r="B2481" s="762"/>
      <c r="C2481" t="s">
        <v>345</v>
      </c>
      <c r="D2481" s="509">
        <v>0</v>
      </c>
      <c r="E2481" s="511"/>
    </row>
    <row r="2482" spans="1:5" ht="12.75" customHeight="1">
      <c r="A2482" s="21">
        <v>4</v>
      </c>
      <c r="B2482" s="761" t="s">
        <v>823</v>
      </c>
      <c r="C2482" t="s">
        <v>348</v>
      </c>
      <c r="D2482" s="509">
        <v>685680.9</v>
      </c>
      <c r="E2482" s="511"/>
    </row>
    <row r="2483" spans="1:5">
      <c r="A2483" s="21">
        <v>4</v>
      </c>
      <c r="B2483" s="758"/>
      <c r="C2483" t="s">
        <v>349</v>
      </c>
      <c r="D2483" s="509">
        <v>0</v>
      </c>
      <c r="E2483" s="511"/>
    </row>
    <row r="2484" spans="1:5">
      <c r="A2484" s="21">
        <v>4</v>
      </c>
      <c r="B2484" s="758"/>
      <c r="C2484" t="s">
        <v>350</v>
      </c>
      <c r="D2484" s="509">
        <v>3272</v>
      </c>
      <c r="E2484" s="511"/>
    </row>
    <row r="2485" spans="1:5">
      <c r="A2485" s="21">
        <v>4</v>
      </c>
      <c r="B2485" s="758"/>
      <c r="C2485" t="s">
        <v>929</v>
      </c>
      <c r="D2485" s="509">
        <v>0</v>
      </c>
      <c r="E2485" s="511"/>
    </row>
    <row r="2486" spans="1:5" ht="12.75" customHeight="1">
      <c r="A2486" s="21">
        <v>4</v>
      </c>
      <c r="B2486" s="762"/>
      <c r="C2486" t="s">
        <v>345</v>
      </c>
      <c r="D2486" s="509">
        <v>12802.4</v>
      </c>
      <c r="E2486" s="511"/>
    </row>
    <row r="2487" spans="1:5" ht="12.75" customHeight="1">
      <c r="A2487" s="21">
        <v>2</v>
      </c>
      <c r="B2487" s="761" t="s">
        <v>824</v>
      </c>
      <c r="C2487" t="s">
        <v>348</v>
      </c>
      <c r="D2487" s="509">
        <v>345907.20000000001</v>
      </c>
      <c r="E2487" s="511"/>
    </row>
    <row r="2488" spans="1:5">
      <c r="A2488" s="21">
        <v>2</v>
      </c>
      <c r="B2488" s="758"/>
      <c r="C2488" t="s">
        <v>349</v>
      </c>
      <c r="D2488" s="509">
        <v>9625.1</v>
      </c>
      <c r="E2488" s="511"/>
    </row>
    <row r="2489" spans="1:5">
      <c r="A2489" s="21">
        <v>2</v>
      </c>
      <c r="B2489" s="758"/>
      <c r="C2489" t="s">
        <v>350</v>
      </c>
      <c r="D2489" s="509">
        <v>4838.3999999999996</v>
      </c>
      <c r="E2489" s="511"/>
    </row>
    <row r="2490" spans="1:5">
      <c r="A2490" s="21">
        <v>2</v>
      </c>
      <c r="B2490" s="758"/>
      <c r="C2490" t="s">
        <v>929</v>
      </c>
      <c r="D2490" s="509">
        <v>0</v>
      </c>
      <c r="E2490" s="511"/>
    </row>
    <row r="2491" spans="1:5" ht="12.75" customHeight="1">
      <c r="A2491" s="21">
        <v>2</v>
      </c>
      <c r="B2491" s="762"/>
      <c r="C2491" t="s">
        <v>345</v>
      </c>
      <c r="D2491" s="509">
        <v>0</v>
      </c>
      <c r="E2491" s="511"/>
    </row>
    <row r="2492" spans="1:5" ht="12.75" customHeight="1">
      <c r="A2492" s="21">
        <v>2</v>
      </c>
      <c r="B2492" s="761" t="s">
        <v>825</v>
      </c>
      <c r="C2492" t="s">
        <v>348</v>
      </c>
      <c r="D2492" s="509">
        <v>0</v>
      </c>
      <c r="E2492" s="511"/>
    </row>
    <row r="2493" spans="1:5">
      <c r="A2493" s="21">
        <v>2</v>
      </c>
      <c r="B2493" s="758"/>
      <c r="C2493" t="s">
        <v>349</v>
      </c>
      <c r="D2493" s="509">
        <v>0</v>
      </c>
      <c r="E2493" s="511"/>
    </row>
    <row r="2494" spans="1:5" ht="18.75" customHeight="1">
      <c r="A2494" s="21">
        <v>2</v>
      </c>
      <c r="B2494" s="758"/>
      <c r="C2494" t="s">
        <v>350</v>
      </c>
      <c r="D2494" s="509">
        <v>141323</v>
      </c>
      <c r="E2494" s="511"/>
    </row>
    <row r="2495" spans="1:5">
      <c r="A2495" s="21">
        <v>2</v>
      </c>
      <c r="B2495" s="758"/>
      <c r="C2495" t="s">
        <v>929</v>
      </c>
      <c r="D2495" s="509">
        <v>0</v>
      </c>
      <c r="E2495" s="511"/>
    </row>
    <row r="2496" spans="1:5" ht="12.75" customHeight="1">
      <c r="A2496" s="21">
        <v>2</v>
      </c>
      <c r="B2496" s="762"/>
      <c r="C2496" t="s">
        <v>345</v>
      </c>
      <c r="D2496" s="509">
        <v>0</v>
      </c>
      <c r="E2496" s="511"/>
    </row>
    <row r="2497" spans="1:5" ht="12.75" customHeight="1">
      <c r="A2497" s="21">
        <v>2</v>
      </c>
      <c r="B2497" s="761" t="s">
        <v>826</v>
      </c>
      <c r="C2497" t="s">
        <v>348</v>
      </c>
      <c r="D2497" s="509">
        <v>12935</v>
      </c>
      <c r="E2497" s="511"/>
    </row>
    <row r="2498" spans="1:5">
      <c r="A2498" s="21">
        <v>2</v>
      </c>
      <c r="B2498" s="758"/>
      <c r="C2498" t="s">
        <v>349</v>
      </c>
      <c r="D2498" s="509">
        <v>0</v>
      </c>
      <c r="E2498" s="511"/>
    </row>
    <row r="2499" spans="1:5">
      <c r="A2499" s="21">
        <v>2</v>
      </c>
      <c r="B2499" s="758"/>
      <c r="C2499" t="s">
        <v>350</v>
      </c>
      <c r="D2499" s="509">
        <v>2349.6999999999998</v>
      </c>
      <c r="E2499" s="511"/>
    </row>
    <row r="2500" spans="1:5">
      <c r="A2500" s="21">
        <v>2</v>
      </c>
      <c r="B2500" s="758"/>
      <c r="C2500" t="s">
        <v>929</v>
      </c>
      <c r="D2500" s="509">
        <v>0</v>
      </c>
      <c r="E2500" s="511"/>
    </row>
    <row r="2501" spans="1:5" ht="12.75" customHeight="1">
      <c r="A2501" s="21">
        <v>2</v>
      </c>
      <c r="B2501" s="762"/>
      <c r="C2501" t="s">
        <v>345</v>
      </c>
      <c r="D2501" s="509">
        <v>0</v>
      </c>
      <c r="E2501" s="511"/>
    </row>
    <row r="2502" spans="1:5" ht="12.75" customHeight="1">
      <c r="A2502" s="21">
        <v>1</v>
      </c>
      <c r="B2502" s="761" t="s">
        <v>827</v>
      </c>
      <c r="C2502" t="s">
        <v>348</v>
      </c>
      <c r="D2502" s="509">
        <v>119199</v>
      </c>
      <c r="E2502" s="511"/>
    </row>
    <row r="2503" spans="1:5">
      <c r="A2503" s="21">
        <v>1</v>
      </c>
      <c r="B2503" s="758"/>
      <c r="C2503" t="s">
        <v>349</v>
      </c>
      <c r="D2503" s="509">
        <v>0</v>
      </c>
      <c r="E2503" s="511"/>
    </row>
    <row r="2504" spans="1:5">
      <c r="A2504" s="21">
        <v>1</v>
      </c>
      <c r="B2504" s="758"/>
      <c r="C2504" t="s">
        <v>350</v>
      </c>
      <c r="D2504" s="509">
        <v>6661</v>
      </c>
      <c r="E2504" s="511"/>
    </row>
    <row r="2505" spans="1:5">
      <c r="A2505" s="21">
        <v>1</v>
      </c>
      <c r="B2505" s="758"/>
      <c r="C2505" t="s">
        <v>929</v>
      </c>
      <c r="D2505" s="509">
        <v>0</v>
      </c>
      <c r="E2505" s="511"/>
    </row>
    <row r="2506" spans="1:5" ht="12.75" customHeight="1">
      <c r="A2506" s="21">
        <v>1</v>
      </c>
      <c r="B2506" s="762"/>
      <c r="C2506" t="s">
        <v>345</v>
      </c>
      <c r="D2506" s="509">
        <v>0</v>
      </c>
      <c r="E2506" s="511"/>
    </row>
    <row r="2507" spans="1:5" ht="12.75" customHeight="1">
      <c r="A2507" s="21">
        <v>2</v>
      </c>
      <c r="B2507" s="761" t="s">
        <v>828</v>
      </c>
      <c r="C2507" t="s">
        <v>348</v>
      </c>
      <c r="D2507" s="509">
        <v>0</v>
      </c>
      <c r="E2507" s="511"/>
    </row>
    <row r="2508" spans="1:5">
      <c r="A2508" s="21">
        <v>2</v>
      </c>
      <c r="B2508" s="758"/>
      <c r="C2508" t="s">
        <v>349</v>
      </c>
      <c r="D2508" s="509">
        <v>0</v>
      </c>
      <c r="E2508" s="511"/>
    </row>
    <row r="2509" spans="1:5">
      <c r="A2509" s="21">
        <v>2</v>
      </c>
      <c r="B2509" s="758"/>
      <c r="C2509" t="s">
        <v>350</v>
      </c>
      <c r="D2509" s="509">
        <v>276187</v>
      </c>
      <c r="E2509" s="511"/>
    </row>
    <row r="2510" spans="1:5">
      <c r="A2510" s="21">
        <v>2</v>
      </c>
      <c r="B2510" s="758"/>
      <c r="C2510" t="s">
        <v>929</v>
      </c>
      <c r="D2510" s="509">
        <v>0</v>
      </c>
      <c r="E2510" s="511"/>
    </row>
    <row r="2511" spans="1:5" ht="12.75" customHeight="1">
      <c r="A2511" s="21">
        <v>2</v>
      </c>
      <c r="B2511" s="762"/>
      <c r="C2511" t="s">
        <v>345</v>
      </c>
      <c r="D2511" s="509">
        <v>0</v>
      </c>
      <c r="E2511" s="511"/>
    </row>
    <row r="2512" spans="1:5" ht="12.75" customHeight="1">
      <c r="A2512" s="21">
        <v>2</v>
      </c>
      <c r="B2512" s="761" t="s">
        <v>1164</v>
      </c>
      <c r="C2512" t="s">
        <v>348</v>
      </c>
      <c r="D2512" s="509">
        <v>6840.7</v>
      </c>
      <c r="E2512" s="511"/>
    </row>
    <row r="2513" spans="1:5" ht="12.75" customHeight="1">
      <c r="A2513" s="21">
        <v>2</v>
      </c>
      <c r="B2513" s="758"/>
      <c r="C2513" t="s">
        <v>349</v>
      </c>
      <c r="D2513" s="509">
        <v>0</v>
      </c>
      <c r="E2513" s="511"/>
    </row>
    <row r="2514" spans="1:5" ht="12.75" customHeight="1">
      <c r="A2514" s="21">
        <v>2</v>
      </c>
      <c r="B2514" s="758"/>
      <c r="C2514" t="s">
        <v>350</v>
      </c>
      <c r="D2514" s="509">
        <v>6549.3</v>
      </c>
      <c r="E2514" s="511"/>
    </row>
    <row r="2515" spans="1:5" ht="12.75" customHeight="1">
      <c r="A2515" s="21">
        <v>2</v>
      </c>
      <c r="B2515" s="758"/>
      <c r="C2515" t="s">
        <v>929</v>
      </c>
      <c r="D2515" s="509">
        <v>0</v>
      </c>
      <c r="E2515" s="511"/>
    </row>
    <row r="2516" spans="1:5" ht="12.75" customHeight="1">
      <c r="A2516" s="21">
        <v>2</v>
      </c>
      <c r="B2516" s="762"/>
      <c r="C2516" t="s">
        <v>345</v>
      </c>
      <c r="D2516" s="509">
        <v>0</v>
      </c>
      <c r="E2516" s="511"/>
    </row>
    <row r="2517" spans="1:5" ht="12.75" customHeight="1">
      <c r="A2517" s="21">
        <v>2</v>
      </c>
      <c r="B2517" s="761" t="s">
        <v>1885</v>
      </c>
      <c r="C2517" t="s">
        <v>348</v>
      </c>
      <c r="D2517" s="509">
        <v>141637.79999999999</v>
      </c>
      <c r="E2517" s="511"/>
    </row>
    <row r="2518" spans="1:5" ht="12.75" customHeight="1">
      <c r="A2518" s="21">
        <v>2</v>
      </c>
      <c r="B2518" s="758"/>
      <c r="C2518" t="s">
        <v>349</v>
      </c>
      <c r="D2518" s="509">
        <v>141609.1</v>
      </c>
      <c r="E2518" s="511"/>
    </row>
    <row r="2519" spans="1:5" ht="12.75" customHeight="1">
      <c r="A2519" s="21">
        <v>2</v>
      </c>
      <c r="B2519" s="758"/>
      <c r="C2519" t="s">
        <v>350</v>
      </c>
      <c r="D2519" s="509">
        <v>0</v>
      </c>
      <c r="E2519" s="511"/>
    </row>
    <row r="2520" spans="1:5" ht="12.75" customHeight="1">
      <c r="A2520" s="21">
        <v>2</v>
      </c>
      <c r="B2520" s="758"/>
      <c r="C2520" t="s">
        <v>929</v>
      </c>
      <c r="D2520" s="509">
        <v>0</v>
      </c>
      <c r="E2520" s="511"/>
    </row>
    <row r="2521" spans="1:5" ht="12.75" customHeight="1">
      <c r="A2521" s="21">
        <v>2</v>
      </c>
      <c r="B2521" s="762"/>
      <c r="C2521" t="s">
        <v>345</v>
      </c>
      <c r="D2521" s="509">
        <v>0</v>
      </c>
      <c r="E2521" s="511"/>
    </row>
    <row r="2522" spans="1:5" ht="12.75" customHeight="1">
      <c r="A2522" s="21">
        <v>2</v>
      </c>
      <c r="B2522" s="761" t="s">
        <v>1165</v>
      </c>
      <c r="C2522" t="s">
        <v>348</v>
      </c>
      <c r="D2522" s="509">
        <v>22731.1</v>
      </c>
      <c r="E2522" s="511"/>
    </row>
    <row r="2523" spans="1:5" ht="12.75" customHeight="1">
      <c r="A2523" s="21">
        <v>2</v>
      </c>
      <c r="B2523" s="758"/>
      <c r="C2523" t="s">
        <v>349</v>
      </c>
      <c r="D2523" s="509">
        <v>258.39999999999998</v>
      </c>
      <c r="E2523" s="511"/>
    </row>
    <row r="2524" spans="1:5" ht="12.75" customHeight="1">
      <c r="A2524" s="21">
        <v>2</v>
      </c>
      <c r="B2524" s="758"/>
      <c r="C2524" t="s">
        <v>350</v>
      </c>
      <c r="D2524" s="509">
        <v>8876.9</v>
      </c>
      <c r="E2524" s="511"/>
    </row>
    <row r="2525" spans="1:5" ht="12.75" customHeight="1">
      <c r="A2525" s="21">
        <v>2</v>
      </c>
      <c r="B2525" s="758"/>
      <c r="C2525" t="s">
        <v>929</v>
      </c>
      <c r="D2525" s="509">
        <v>0</v>
      </c>
      <c r="E2525" s="511"/>
    </row>
    <row r="2526" spans="1:5" ht="12.75" customHeight="1">
      <c r="A2526" s="21">
        <v>2</v>
      </c>
      <c r="B2526" s="762"/>
      <c r="C2526" t="s">
        <v>345</v>
      </c>
      <c r="D2526" s="509">
        <v>0</v>
      </c>
      <c r="E2526" s="511"/>
    </row>
    <row r="2527" spans="1:5" ht="12.75" customHeight="1">
      <c r="A2527" s="83">
        <v>9</v>
      </c>
      <c r="B2527" s="761" t="s">
        <v>1166</v>
      </c>
      <c r="C2527" t="s">
        <v>348</v>
      </c>
      <c r="D2527" s="509">
        <v>0</v>
      </c>
      <c r="E2527" s="511"/>
    </row>
    <row r="2528" spans="1:5" ht="12.75" customHeight="1">
      <c r="A2528" s="83">
        <v>9</v>
      </c>
      <c r="B2528" s="758"/>
      <c r="C2528" t="s">
        <v>349</v>
      </c>
      <c r="D2528" s="509">
        <v>0</v>
      </c>
      <c r="E2528" s="511"/>
    </row>
    <row r="2529" spans="1:5" ht="12.75" customHeight="1">
      <c r="A2529" s="83">
        <v>9</v>
      </c>
      <c r="B2529" s="758"/>
      <c r="C2529" t="s">
        <v>350</v>
      </c>
      <c r="D2529" s="509">
        <v>23252</v>
      </c>
      <c r="E2529" s="511"/>
    </row>
    <row r="2530" spans="1:5" ht="12.75" customHeight="1">
      <c r="A2530" s="83">
        <v>9</v>
      </c>
      <c r="B2530" s="758"/>
      <c r="C2530" t="s">
        <v>929</v>
      </c>
      <c r="D2530" s="509">
        <v>0</v>
      </c>
      <c r="E2530" s="511"/>
    </row>
    <row r="2531" spans="1:5" ht="12.75" customHeight="1">
      <c r="A2531" s="83">
        <v>9</v>
      </c>
      <c r="B2531" s="762"/>
      <c r="C2531" t="s">
        <v>345</v>
      </c>
      <c r="D2531" s="509">
        <v>0</v>
      </c>
      <c r="E2531" s="511"/>
    </row>
    <row r="2532" spans="1:5" ht="12.75" customHeight="1">
      <c r="A2532" s="21">
        <v>2</v>
      </c>
      <c r="B2532" s="761" t="s">
        <v>1003</v>
      </c>
      <c r="C2532" t="s">
        <v>348</v>
      </c>
      <c r="D2532" s="509">
        <v>0</v>
      </c>
      <c r="E2532" s="511"/>
    </row>
    <row r="2533" spans="1:5">
      <c r="A2533" s="21">
        <v>2</v>
      </c>
      <c r="B2533" s="758"/>
      <c r="C2533" t="s">
        <v>349</v>
      </c>
      <c r="D2533" s="509">
        <v>0</v>
      </c>
      <c r="E2533" s="511"/>
    </row>
    <row r="2534" spans="1:5">
      <c r="A2534" s="21">
        <v>2</v>
      </c>
      <c r="B2534" s="758"/>
      <c r="C2534" t="s">
        <v>350</v>
      </c>
      <c r="D2534" s="509">
        <v>19804.7</v>
      </c>
      <c r="E2534" s="511"/>
    </row>
    <row r="2535" spans="1:5">
      <c r="A2535" s="21">
        <v>2</v>
      </c>
      <c r="B2535" s="758"/>
      <c r="C2535" t="s">
        <v>929</v>
      </c>
      <c r="D2535" s="509">
        <v>0</v>
      </c>
      <c r="E2535" s="511"/>
    </row>
    <row r="2536" spans="1:5" ht="12.75" customHeight="1">
      <c r="A2536" s="21">
        <v>2</v>
      </c>
      <c r="B2536" s="762"/>
      <c r="C2536" t="s">
        <v>345</v>
      </c>
      <c r="D2536" s="509">
        <v>0</v>
      </c>
      <c r="E2536" s="511"/>
    </row>
    <row r="2537" spans="1:5" ht="12.75" customHeight="1">
      <c r="A2537" s="21">
        <v>2</v>
      </c>
      <c r="B2537" s="759" t="s">
        <v>1886</v>
      </c>
      <c r="C2537" t="s">
        <v>348</v>
      </c>
      <c r="D2537" s="509">
        <v>17545.2</v>
      </c>
      <c r="E2537" s="620"/>
    </row>
    <row r="2538" spans="1:5" ht="12.75" customHeight="1">
      <c r="A2538" s="21">
        <v>2</v>
      </c>
      <c r="B2538" s="758"/>
      <c r="C2538" t="s">
        <v>349</v>
      </c>
      <c r="D2538" s="509">
        <v>0</v>
      </c>
      <c r="E2538" s="620"/>
    </row>
    <row r="2539" spans="1:5" ht="12.75" customHeight="1">
      <c r="A2539" s="21">
        <v>2</v>
      </c>
      <c r="B2539" s="758"/>
      <c r="C2539" t="s">
        <v>350</v>
      </c>
      <c r="D2539" s="509">
        <v>0</v>
      </c>
      <c r="E2539" s="620"/>
    </row>
    <row r="2540" spans="1:5" ht="12.75" customHeight="1">
      <c r="A2540" s="21">
        <v>2</v>
      </c>
      <c r="B2540" s="758"/>
      <c r="C2540" t="s">
        <v>929</v>
      </c>
      <c r="D2540" s="509">
        <v>0</v>
      </c>
      <c r="E2540" s="620"/>
    </row>
    <row r="2541" spans="1:5" ht="12.75" customHeight="1">
      <c r="A2541" s="21">
        <v>2</v>
      </c>
      <c r="B2541" s="758"/>
      <c r="C2541" t="s">
        <v>345</v>
      </c>
      <c r="D2541" s="509">
        <v>0</v>
      </c>
      <c r="E2541" s="620"/>
    </row>
    <row r="2542" spans="1:5" ht="12.75" customHeight="1">
      <c r="A2542" s="21">
        <v>2</v>
      </c>
      <c r="B2542" s="758" t="s">
        <v>1887</v>
      </c>
      <c r="C2542" t="s">
        <v>348</v>
      </c>
      <c r="D2542" s="509">
        <v>23332.400000000001</v>
      </c>
      <c r="E2542" s="620"/>
    </row>
    <row r="2543" spans="1:5" ht="12.75" customHeight="1">
      <c r="A2543" s="21">
        <v>2</v>
      </c>
      <c r="B2543" s="758"/>
      <c r="C2543" t="s">
        <v>349</v>
      </c>
      <c r="D2543" s="509">
        <v>0</v>
      </c>
      <c r="E2543" s="620"/>
    </row>
    <row r="2544" spans="1:5" ht="12.75" customHeight="1">
      <c r="A2544" s="21">
        <v>2</v>
      </c>
      <c r="B2544" s="758"/>
      <c r="C2544" t="s">
        <v>350</v>
      </c>
      <c r="D2544" s="509">
        <v>0</v>
      </c>
      <c r="E2544" s="620"/>
    </row>
    <row r="2545" spans="1:5" ht="12.75" customHeight="1">
      <c r="A2545" s="21">
        <v>2</v>
      </c>
      <c r="B2545" s="758"/>
      <c r="C2545" t="s">
        <v>929</v>
      </c>
      <c r="D2545" s="509">
        <v>0</v>
      </c>
      <c r="E2545" s="620"/>
    </row>
    <row r="2546" spans="1:5" ht="12.75" customHeight="1">
      <c r="A2546" s="21">
        <v>2</v>
      </c>
      <c r="B2546" s="758"/>
      <c r="C2546" t="s">
        <v>345</v>
      </c>
      <c r="D2546" s="509">
        <v>0</v>
      </c>
      <c r="E2546" s="620"/>
    </row>
    <row r="2547" spans="1:5" ht="12.75" customHeight="1">
      <c r="A2547" s="21">
        <v>2</v>
      </c>
      <c r="B2547" s="758" t="s">
        <v>1888</v>
      </c>
      <c r="C2547" t="s">
        <v>348</v>
      </c>
      <c r="D2547" s="509">
        <v>43794.5</v>
      </c>
      <c r="E2547" s="620"/>
    </row>
    <row r="2548" spans="1:5" ht="12.75" customHeight="1">
      <c r="A2548" s="21">
        <v>2</v>
      </c>
      <c r="B2548" s="758"/>
      <c r="C2548" t="s">
        <v>349</v>
      </c>
      <c r="D2548" s="509">
        <v>0</v>
      </c>
      <c r="E2548" s="620"/>
    </row>
    <row r="2549" spans="1:5" ht="12.75" customHeight="1">
      <c r="A2549" s="21">
        <v>2</v>
      </c>
      <c r="B2549" s="758"/>
      <c r="C2549" t="s">
        <v>350</v>
      </c>
      <c r="D2549" s="509">
        <v>12528</v>
      </c>
      <c r="E2549" s="620"/>
    </row>
    <row r="2550" spans="1:5" ht="12.75" customHeight="1">
      <c r="A2550" s="21">
        <v>2</v>
      </c>
      <c r="B2550" s="758"/>
      <c r="C2550" t="s">
        <v>929</v>
      </c>
      <c r="D2550" s="509">
        <v>0</v>
      </c>
      <c r="E2550" s="620"/>
    </row>
    <row r="2551" spans="1:5" ht="12.75" customHeight="1">
      <c r="A2551" s="21">
        <v>2</v>
      </c>
      <c r="B2551" s="760"/>
      <c r="C2551" t="s">
        <v>345</v>
      </c>
      <c r="D2551" s="509">
        <v>0</v>
      </c>
      <c r="E2551" s="620"/>
    </row>
    <row r="2552" spans="1:5" s="82" customFormat="1" ht="12.75" customHeight="1">
      <c r="A2552" s="81">
        <v>1</v>
      </c>
      <c r="B2552" s="761" t="s">
        <v>829</v>
      </c>
      <c r="C2552" s="82" t="s">
        <v>348</v>
      </c>
      <c r="D2552" s="509">
        <v>529872.80000000005</v>
      </c>
      <c r="E2552" s="511"/>
    </row>
    <row r="2553" spans="1:5">
      <c r="A2553" s="83">
        <v>1</v>
      </c>
      <c r="B2553" s="758"/>
      <c r="C2553" t="s">
        <v>349</v>
      </c>
      <c r="D2553" s="509">
        <v>0</v>
      </c>
      <c r="E2553" s="511"/>
    </row>
    <row r="2554" spans="1:5">
      <c r="A2554" s="83">
        <v>1</v>
      </c>
      <c r="B2554" s="758"/>
      <c r="C2554" t="s">
        <v>350</v>
      </c>
      <c r="D2554" s="509">
        <v>67173.3</v>
      </c>
      <c r="E2554" s="511"/>
    </row>
    <row r="2555" spans="1:5">
      <c r="A2555" s="83">
        <v>1</v>
      </c>
      <c r="B2555" s="758"/>
      <c r="C2555" t="s">
        <v>929</v>
      </c>
      <c r="D2555" s="509">
        <v>0</v>
      </c>
      <c r="E2555" s="511"/>
    </row>
    <row r="2556" spans="1:5" ht="12.75" customHeight="1">
      <c r="A2556" s="83">
        <v>1</v>
      </c>
      <c r="B2556" s="762"/>
      <c r="C2556" t="s">
        <v>345</v>
      </c>
      <c r="D2556" s="509">
        <v>0</v>
      </c>
      <c r="E2556" s="511"/>
    </row>
    <row r="2557" spans="1:5" ht="12.75" customHeight="1">
      <c r="A2557" s="21">
        <v>2</v>
      </c>
      <c r="B2557" s="761" t="s">
        <v>830</v>
      </c>
      <c r="C2557" t="s">
        <v>348</v>
      </c>
      <c r="D2557" s="509">
        <v>0</v>
      </c>
      <c r="E2557" s="511"/>
    </row>
    <row r="2558" spans="1:5">
      <c r="A2558" s="21">
        <v>2</v>
      </c>
      <c r="B2558" s="758"/>
      <c r="C2558" t="s">
        <v>349</v>
      </c>
      <c r="D2558" s="509">
        <v>0</v>
      </c>
      <c r="E2558" s="511"/>
    </row>
    <row r="2559" spans="1:5">
      <c r="A2559" s="21">
        <v>2</v>
      </c>
      <c r="B2559" s="758"/>
      <c r="C2559" t="s">
        <v>350</v>
      </c>
      <c r="D2559" s="509">
        <v>48916.3</v>
      </c>
      <c r="E2559" s="511"/>
    </row>
    <row r="2560" spans="1:5">
      <c r="A2560" s="21">
        <v>2</v>
      </c>
      <c r="B2560" s="758"/>
      <c r="C2560" t="s">
        <v>929</v>
      </c>
      <c r="D2560" s="509">
        <v>0</v>
      </c>
      <c r="E2560" s="511"/>
    </row>
    <row r="2561" spans="1:5" ht="12.75" customHeight="1">
      <c r="A2561" s="21">
        <v>2</v>
      </c>
      <c r="B2561" s="762"/>
      <c r="C2561" t="s">
        <v>345</v>
      </c>
      <c r="D2561" s="509">
        <v>0</v>
      </c>
      <c r="E2561" s="511"/>
    </row>
    <row r="2562" spans="1:5" ht="12.75" customHeight="1">
      <c r="A2562" s="21">
        <v>2</v>
      </c>
      <c r="B2562" s="761" t="s">
        <v>831</v>
      </c>
      <c r="C2562" t="s">
        <v>348</v>
      </c>
      <c r="D2562" s="509">
        <v>0</v>
      </c>
      <c r="E2562" s="511"/>
    </row>
    <row r="2563" spans="1:5">
      <c r="A2563" s="21">
        <v>2</v>
      </c>
      <c r="B2563" s="758"/>
      <c r="C2563" t="s">
        <v>349</v>
      </c>
      <c r="D2563" s="509">
        <v>0</v>
      </c>
      <c r="E2563" s="511"/>
    </row>
    <row r="2564" spans="1:5">
      <c r="A2564" s="21">
        <v>2</v>
      </c>
      <c r="B2564" s="758"/>
      <c r="C2564" t="s">
        <v>350</v>
      </c>
      <c r="D2564" s="509">
        <v>44515.8</v>
      </c>
      <c r="E2564" s="511"/>
    </row>
    <row r="2565" spans="1:5" ht="12" customHeight="1">
      <c r="A2565" s="21">
        <v>2</v>
      </c>
      <c r="B2565" s="758"/>
      <c r="C2565" t="s">
        <v>929</v>
      </c>
      <c r="D2565" s="509">
        <v>0</v>
      </c>
      <c r="E2565" s="511"/>
    </row>
    <row r="2566" spans="1:5" ht="15.75" customHeight="1">
      <c r="A2566" s="21">
        <v>2</v>
      </c>
      <c r="B2566" s="762"/>
      <c r="C2566" t="s">
        <v>345</v>
      </c>
      <c r="D2566" s="509">
        <v>0</v>
      </c>
      <c r="E2566" s="511"/>
    </row>
    <row r="2567" spans="1:5" ht="12.75" customHeight="1">
      <c r="A2567" s="21">
        <v>10</v>
      </c>
      <c r="B2567" s="761" t="s">
        <v>1889</v>
      </c>
      <c r="C2567" t="s">
        <v>348</v>
      </c>
      <c r="D2567" s="509">
        <v>0</v>
      </c>
      <c r="E2567" s="511"/>
    </row>
    <row r="2568" spans="1:5">
      <c r="A2568" s="21">
        <v>10</v>
      </c>
      <c r="B2568" s="758"/>
      <c r="C2568" t="s">
        <v>349</v>
      </c>
      <c r="D2568" s="509">
        <v>0</v>
      </c>
      <c r="E2568" s="511"/>
    </row>
    <row r="2569" spans="1:5">
      <c r="A2569" s="21">
        <v>10</v>
      </c>
      <c r="B2569" s="758"/>
      <c r="C2569" t="s">
        <v>350</v>
      </c>
      <c r="D2569" s="509">
        <v>39985.1</v>
      </c>
      <c r="E2569" s="511"/>
    </row>
    <row r="2570" spans="1:5">
      <c r="A2570" s="21">
        <v>10</v>
      </c>
      <c r="B2570" s="758"/>
      <c r="C2570" t="s">
        <v>929</v>
      </c>
      <c r="D2570" s="509">
        <v>0</v>
      </c>
      <c r="E2570" s="511"/>
    </row>
    <row r="2571" spans="1:5" ht="12.75" customHeight="1">
      <c r="A2571" s="21">
        <v>10</v>
      </c>
      <c r="B2571" s="762"/>
      <c r="C2571" t="s">
        <v>345</v>
      </c>
      <c r="D2571" s="509">
        <v>0</v>
      </c>
      <c r="E2571" s="511"/>
    </row>
    <row r="2572" spans="1:5" ht="12.75" customHeight="1">
      <c r="A2572" s="21">
        <v>2</v>
      </c>
      <c r="B2572" s="761" t="s">
        <v>832</v>
      </c>
      <c r="C2572" t="s">
        <v>348</v>
      </c>
      <c r="D2572" s="509">
        <v>0</v>
      </c>
      <c r="E2572" s="511"/>
    </row>
    <row r="2573" spans="1:5">
      <c r="A2573" s="21">
        <v>2</v>
      </c>
      <c r="B2573" s="758"/>
      <c r="C2573" t="s">
        <v>349</v>
      </c>
      <c r="D2573" s="509">
        <v>0</v>
      </c>
      <c r="E2573" s="511"/>
    </row>
    <row r="2574" spans="1:5">
      <c r="A2574" s="21">
        <v>2</v>
      </c>
      <c r="B2574" s="758"/>
      <c r="C2574" t="s">
        <v>350</v>
      </c>
      <c r="D2574" s="509">
        <v>44890.2</v>
      </c>
      <c r="E2574" s="511"/>
    </row>
    <row r="2575" spans="1:5">
      <c r="A2575" s="21">
        <v>2</v>
      </c>
      <c r="B2575" s="758"/>
      <c r="C2575" t="s">
        <v>929</v>
      </c>
      <c r="D2575" s="509">
        <v>0</v>
      </c>
      <c r="E2575" s="511"/>
    </row>
    <row r="2576" spans="1:5" ht="12.75" customHeight="1">
      <c r="A2576" s="21">
        <v>2</v>
      </c>
      <c r="B2576" s="762"/>
      <c r="C2576" t="s">
        <v>345</v>
      </c>
      <c r="D2576" s="509">
        <v>0</v>
      </c>
      <c r="E2576" s="511"/>
    </row>
    <row r="2577" spans="1:5" ht="24" customHeight="1">
      <c r="A2577" s="21">
        <v>2</v>
      </c>
      <c r="B2577" s="761" t="s">
        <v>833</v>
      </c>
      <c r="C2577" t="s">
        <v>348</v>
      </c>
      <c r="D2577" s="509">
        <v>0</v>
      </c>
      <c r="E2577" s="511"/>
    </row>
    <row r="2578" spans="1:5" ht="12.75" customHeight="1">
      <c r="A2578" s="21">
        <v>2</v>
      </c>
      <c r="B2578" s="758"/>
      <c r="C2578" t="s">
        <v>349</v>
      </c>
      <c r="D2578" s="509">
        <v>0</v>
      </c>
      <c r="E2578" s="511"/>
    </row>
    <row r="2579" spans="1:5">
      <c r="A2579" s="21">
        <v>2</v>
      </c>
      <c r="B2579" s="758"/>
      <c r="C2579" t="s">
        <v>350</v>
      </c>
      <c r="D2579" s="509">
        <v>57719.6</v>
      </c>
      <c r="E2579" s="511"/>
    </row>
    <row r="2580" spans="1:5">
      <c r="A2580" s="21">
        <v>2</v>
      </c>
      <c r="B2580" s="758"/>
      <c r="C2580" t="s">
        <v>929</v>
      </c>
      <c r="D2580" s="509">
        <v>0</v>
      </c>
      <c r="E2580" s="511"/>
    </row>
    <row r="2581" spans="1:5" ht="12.75" customHeight="1">
      <c r="A2581" s="21">
        <v>2</v>
      </c>
      <c r="B2581" s="762"/>
      <c r="C2581" t="s">
        <v>345</v>
      </c>
      <c r="D2581" s="509">
        <v>0</v>
      </c>
      <c r="E2581" s="511"/>
    </row>
    <row r="2582" spans="1:5" ht="12.75" customHeight="1">
      <c r="A2582" s="21">
        <v>1</v>
      </c>
      <c r="B2582" s="761" t="s">
        <v>834</v>
      </c>
      <c r="C2582" t="s">
        <v>348</v>
      </c>
      <c r="D2582" s="509">
        <v>1162374.6000000001</v>
      </c>
      <c r="E2582" s="511"/>
    </row>
    <row r="2583" spans="1:5">
      <c r="A2583" s="21">
        <v>1</v>
      </c>
      <c r="B2583" s="758"/>
      <c r="C2583" t="s">
        <v>349</v>
      </c>
      <c r="D2583" s="509">
        <v>0</v>
      </c>
      <c r="E2583" s="511"/>
    </row>
    <row r="2584" spans="1:5">
      <c r="A2584" s="21">
        <v>1</v>
      </c>
      <c r="B2584" s="758"/>
      <c r="C2584" t="s">
        <v>350</v>
      </c>
      <c r="D2584" s="509">
        <v>87284.1</v>
      </c>
      <c r="E2584" s="511"/>
    </row>
    <row r="2585" spans="1:5">
      <c r="A2585" s="21">
        <v>1</v>
      </c>
      <c r="B2585" s="758"/>
      <c r="C2585" t="s">
        <v>929</v>
      </c>
      <c r="D2585" s="509">
        <v>0</v>
      </c>
      <c r="E2585" s="511"/>
    </row>
    <row r="2586" spans="1:5" ht="12.75" customHeight="1">
      <c r="A2586" s="21">
        <v>1</v>
      </c>
      <c r="B2586" s="762"/>
      <c r="C2586" t="s">
        <v>345</v>
      </c>
      <c r="D2586" s="509">
        <v>12341.2</v>
      </c>
      <c r="E2586" s="511"/>
    </row>
    <row r="2587" spans="1:5" ht="12.75" customHeight="1">
      <c r="A2587" s="21">
        <v>4</v>
      </c>
      <c r="B2587" s="761" t="s">
        <v>835</v>
      </c>
      <c r="C2587" t="s">
        <v>348</v>
      </c>
      <c r="D2587" s="509">
        <v>1078528.3</v>
      </c>
      <c r="E2587" s="511"/>
    </row>
    <row r="2588" spans="1:5">
      <c r="A2588" s="21">
        <v>4</v>
      </c>
      <c r="B2588" s="758"/>
      <c r="C2588" t="s">
        <v>349</v>
      </c>
      <c r="D2588" s="509">
        <v>345</v>
      </c>
      <c r="E2588" s="511"/>
    </row>
    <row r="2589" spans="1:5">
      <c r="A2589" s="21">
        <v>4</v>
      </c>
      <c r="B2589" s="758"/>
      <c r="C2589" t="s">
        <v>350</v>
      </c>
      <c r="D2589" s="509">
        <v>0</v>
      </c>
      <c r="E2589" s="511"/>
    </row>
    <row r="2590" spans="1:5">
      <c r="A2590" s="21">
        <v>4</v>
      </c>
      <c r="B2590" s="758"/>
      <c r="C2590" t="s">
        <v>929</v>
      </c>
      <c r="D2590" s="509">
        <v>0</v>
      </c>
      <c r="E2590" s="511"/>
    </row>
    <row r="2591" spans="1:5" ht="12.75" customHeight="1">
      <c r="A2591" s="21">
        <v>4</v>
      </c>
      <c r="B2591" s="762"/>
      <c r="C2591" t="s">
        <v>345</v>
      </c>
      <c r="D2591" s="509">
        <v>1264.5999999999999</v>
      </c>
      <c r="E2591" s="511"/>
    </row>
    <row r="2592" spans="1:5" ht="12.75" customHeight="1">
      <c r="A2592" s="21">
        <v>2</v>
      </c>
      <c r="B2592" s="761" t="s">
        <v>836</v>
      </c>
      <c r="C2592" t="s">
        <v>348</v>
      </c>
      <c r="D2592" s="509">
        <v>0</v>
      </c>
      <c r="E2592" s="511"/>
    </row>
    <row r="2593" spans="1:5">
      <c r="A2593" s="21">
        <v>2</v>
      </c>
      <c r="B2593" s="758"/>
      <c r="C2593" t="s">
        <v>349</v>
      </c>
      <c r="D2593" s="509">
        <v>0</v>
      </c>
      <c r="E2593" s="511"/>
    </row>
    <row r="2594" spans="1:5">
      <c r="A2594" s="21">
        <v>2</v>
      </c>
      <c r="B2594" s="758"/>
      <c r="C2594" t="s">
        <v>350</v>
      </c>
      <c r="D2594" s="509">
        <v>66868.100000000006</v>
      </c>
      <c r="E2594" s="511"/>
    </row>
    <row r="2595" spans="1:5">
      <c r="A2595" s="21">
        <v>2</v>
      </c>
      <c r="B2595" s="758"/>
      <c r="C2595" t="s">
        <v>929</v>
      </c>
      <c r="D2595" s="509">
        <v>0</v>
      </c>
      <c r="E2595" s="511"/>
    </row>
    <row r="2596" spans="1:5" ht="12.75" customHeight="1">
      <c r="A2596" s="21">
        <v>2</v>
      </c>
      <c r="B2596" s="762"/>
      <c r="C2596" t="s">
        <v>345</v>
      </c>
      <c r="D2596" s="509">
        <v>0</v>
      </c>
      <c r="E2596" s="511"/>
    </row>
    <row r="2597" spans="1:5" ht="12.75" customHeight="1">
      <c r="A2597" s="21">
        <v>1</v>
      </c>
      <c r="B2597" s="761" t="s">
        <v>837</v>
      </c>
      <c r="C2597" t="s">
        <v>348</v>
      </c>
      <c r="D2597" s="509">
        <v>2412977.5</v>
      </c>
      <c r="E2597" s="511"/>
    </row>
    <row r="2598" spans="1:5">
      <c r="A2598" s="21">
        <v>1</v>
      </c>
      <c r="B2598" s="758"/>
      <c r="C2598" t="s">
        <v>349</v>
      </c>
      <c r="D2598" s="509">
        <v>11894</v>
      </c>
      <c r="E2598" s="511"/>
    </row>
    <row r="2599" spans="1:5">
      <c r="A2599" s="21">
        <v>1</v>
      </c>
      <c r="B2599" s="758"/>
      <c r="C2599" t="s">
        <v>350</v>
      </c>
      <c r="D2599" s="509">
        <v>134036.9</v>
      </c>
      <c r="E2599" s="511"/>
    </row>
    <row r="2600" spans="1:5">
      <c r="A2600" s="21">
        <v>1</v>
      </c>
      <c r="B2600" s="758"/>
      <c r="C2600" t="s">
        <v>929</v>
      </c>
      <c r="D2600" s="509">
        <v>0</v>
      </c>
      <c r="E2600" s="511"/>
    </row>
    <row r="2601" spans="1:5" ht="12.75" customHeight="1">
      <c r="A2601" s="21">
        <v>1</v>
      </c>
      <c r="B2601" s="762"/>
      <c r="C2601" t="s">
        <v>345</v>
      </c>
      <c r="D2601" s="509">
        <v>25453.200000000001</v>
      </c>
      <c r="E2601" s="511"/>
    </row>
    <row r="2602" spans="1:5" ht="12.75" customHeight="1">
      <c r="A2602" s="21">
        <v>2</v>
      </c>
      <c r="B2602" s="761" t="s">
        <v>838</v>
      </c>
      <c r="C2602" t="s">
        <v>348</v>
      </c>
      <c r="D2602" s="509">
        <v>0</v>
      </c>
      <c r="E2602" s="511"/>
    </row>
    <row r="2603" spans="1:5">
      <c r="A2603" s="21">
        <v>2</v>
      </c>
      <c r="B2603" s="758"/>
      <c r="C2603" t="s">
        <v>349</v>
      </c>
      <c r="D2603" s="509">
        <v>0</v>
      </c>
      <c r="E2603" s="511"/>
    </row>
    <row r="2604" spans="1:5">
      <c r="A2604" s="21">
        <v>2</v>
      </c>
      <c r="B2604" s="758"/>
      <c r="C2604" t="s">
        <v>350</v>
      </c>
      <c r="D2604" s="509">
        <v>65183.7</v>
      </c>
      <c r="E2604" s="511"/>
    </row>
    <row r="2605" spans="1:5">
      <c r="A2605" s="21">
        <v>2</v>
      </c>
      <c r="B2605" s="758"/>
      <c r="C2605" t="s">
        <v>929</v>
      </c>
      <c r="D2605" s="509">
        <v>0</v>
      </c>
      <c r="E2605" s="511"/>
    </row>
    <row r="2606" spans="1:5" ht="12.75" customHeight="1">
      <c r="A2606" s="21">
        <v>2</v>
      </c>
      <c r="B2606" s="762"/>
      <c r="C2606" t="s">
        <v>345</v>
      </c>
      <c r="D2606" s="509">
        <v>0</v>
      </c>
      <c r="E2606" s="511"/>
    </row>
    <row r="2607" spans="1:5" ht="12.75" customHeight="1">
      <c r="A2607" s="21">
        <v>1</v>
      </c>
      <c r="B2607" s="761" t="s">
        <v>839</v>
      </c>
      <c r="C2607" t="s">
        <v>348</v>
      </c>
      <c r="D2607" s="509">
        <v>976008.2</v>
      </c>
      <c r="E2607" s="511"/>
    </row>
    <row r="2608" spans="1:5">
      <c r="A2608" s="21">
        <v>1</v>
      </c>
      <c r="B2608" s="758"/>
      <c r="C2608" t="s">
        <v>349</v>
      </c>
      <c r="D2608" s="509">
        <v>1623</v>
      </c>
      <c r="E2608" s="511"/>
    </row>
    <row r="2609" spans="1:5">
      <c r="A2609" s="21">
        <v>1</v>
      </c>
      <c r="B2609" s="758"/>
      <c r="C2609" t="s">
        <v>350</v>
      </c>
      <c r="D2609" s="509">
        <v>50240.7</v>
      </c>
      <c r="E2609" s="511"/>
    </row>
    <row r="2610" spans="1:5">
      <c r="A2610" s="21">
        <v>1</v>
      </c>
      <c r="B2610" s="758"/>
      <c r="C2610" t="s">
        <v>929</v>
      </c>
      <c r="D2610" s="509">
        <v>0</v>
      </c>
      <c r="E2610" s="511"/>
    </row>
    <row r="2611" spans="1:5" ht="12.75" customHeight="1">
      <c r="A2611" s="21">
        <v>1</v>
      </c>
      <c r="B2611" s="762"/>
      <c r="C2611" t="s">
        <v>345</v>
      </c>
      <c r="D2611" s="509">
        <v>14342</v>
      </c>
      <c r="E2611" s="511"/>
    </row>
    <row r="2612" spans="1:5" ht="12.75" customHeight="1">
      <c r="A2612" s="21">
        <v>7</v>
      </c>
      <c r="B2612" s="761" t="s">
        <v>840</v>
      </c>
      <c r="C2612" t="s">
        <v>348</v>
      </c>
      <c r="D2612" s="509">
        <v>0</v>
      </c>
      <c r="E2612" s="511"/>
    </row>
    <row r="2613" spans="1:5">
      <c r="A2613" s="21">
        <v>7</v>
      </c>
      <c r="B2613" s="758"/>
      <c r="C2613" t="s">
        <v>349</v>
      </c>
      <c r="D2613" s="509">
        <v>0</v>
      </c>
      <c r="E2613" s="511"/>
    </row>
    <row r="2614" spans="1:5">
      <c r="A2614" s="21">
        <v>7</v>
      </c>
      <c r="B2614" s="758"/>
      <c r="C2614" t="s">
        <v>350</v>
      </c>
      <c r="D2614" s="509">
        <v>24727.1</v>
      </c>
      <c r="E2614" s="511"/>
    </row>
    <row r="2615" spans="1:5">
      <c r="A2615" s="21">
        <v>7</v>
      </c>
      <c r="B2615" s="758"/>
      <c r="C2615" t="s">
        <v>929</v>
      </c>
      <c r="D2615" s="509">
        <v>0</v>
      </c>
      <c r="E2615" s="511"/>
    </row>
    <row r="2616" spans="1:5" ht="12.75" customHeight="1">
      <c r="A2616" s="21">
        <v>7</v>
      </c>
      <c r="B2616" s="762"/>
      <c r="C2616" t="s">
        <v>345</v>
      </c>
      <c r="D2616" s="509">
        <v>0</v>
      </c>
      <c r="E2616" s="511"/>
    </row>
    <row r="2617" spans="1:5" ht="12.75" customHeight="1">
      <c r="A2617" s="21">
        <v>1</v>
      </c>
      <c r="B2617" s="761" t="s">
        <v>841</v>
      </c>
      <c r="C2617" t="s">
        <v>348</v>
      </c>
      <c r="D2617" s="509">
        <v>895558.2</v>
      </c>
      <c r="E2617" s="511"/>
    </row>
    <row r="2618" spans="1:5">
      <c r="A2618" s="21">
        <v>1</v>
      </c>
      <c r="B2618" s="758"/>
      <c r="C2618" t="s">
        <v>349</v>
      </c>
      <c r="D2618" s="509">
        <v>0</v>
      </c>
      <c r="E2618" s="511"/>
    </row>
    <row r="2619" spans="1:5" ht="15" customHeight="1">
      <c r="A2619" s="21">
        <v>1</v>
      </c>
      <c r="B2619" s="758"/>
      <c r="C2619" t="s">
        <v>350</v>
      </c>
      <c r="D2619" s="509">
        <v>51592.3</v>
      </c>
      <c r="E2619" s="511"/>
    </row>
    <row r="2620" spans="1:5">
      <c r="A2620" s="21">
        <v>1</v>
      </c>
      <c r="B2620" s="758"/>
      <c r="C2620" t="s">
        <v>929</v>
      </c>
      <c r="D2620" s="509">
        <v>0</v>
      </c>
      <c r="E2620" s="511"/>
    </row>
    <row r="2621" spans="1:5" ht="12.75" customHeight="1">
      <c r="A2621" s="21">
        <v>1</v>
      </c>
      <c r="B2621" s="762"/>
      <c r="C2621" t="s">
        <v>345</v>
      </c>
      <c r="D2621" s="509">
        <v>12762.6</v>
      </c>
      <c r="E2621" s="511"/>
    </row>
    <row r="2622" spans="1:5" ht="12.75" customHeight="1">
      <c r="A2622" s="21">
        <v>1</v>
      </c>
      <c r="B2622" s="761" t="s">
        <v>842</v>
      </c>
      <c r="C2622" t="s">
        <v>348</v>
      </c>
      <c r="D2622" s="509">
        <v>1808477.7</v>
      </c>
      <c r="E2622" s="511"/>
    </row>
    <row r="2623" spans="1:5">
      <c r="A2623" s="21">
        <v>1</v>
      </c>
      <c r="B2623" s="758"/>
      <c r="C2623" t="s">
        <v>349</v>
      </c>
      <c r="D2623" s="509">
        <v>5249</v>
      </c>
      <c r="E2623" s="511"/>
    </row>
    <row r="2624" spans="1:5">
      <c r="A2624" s="21">
        <v>1</v>
      </c>
      <c r="B2624" s="758"/>
      <c r="C2624" t="s">
        <v>350</v>
      </c>
      <c r="D2624" s="509">
        <v>127486.3</v>
      </c>
      <c r="E2624" s="511"/>
    </row>
    <row r="2625" spans="1:5">
      <c r="A2625" s="21">
        <v>1</v>
      </c>
      <c r="B2625" s="758"/>
      <c r="C2625" t="s">
        <v>929</v>
      </c>
      <c r="D2625" s="509">
        <v>0</v>
      </c>
      <c r="E2625" s="511"/>
    </row>
    <row r="2626" spans="1:5">
      <c r="A2626" s="21">
        <v>1</v>
      </c>
      <c r="B2626" s="762"/>
      <c r="C2626" t="s">
        <v>345</v>
      </c>
      <c r="D2626" s="509">
        <v>20187.900000000001</v>
      </c>
      <c r="E2626" s="511"/>
    </row>
    <row r="2627" spans="1:5">
      <c r="A2627" s="21">
        <v>2</v>
      </c>
      <c r="B2627" s="761" t="s">
        <v>843</v>
      </c>
      <c r="C2627" t="s">
        <v>348</v>
      </c>
      <c r="D2627" s="509">
        <v>156410.9</v>
      </c>
      <c r="E2627" s="511"/>
    </row>
    <row r="2628" spans="1:5">
      <c r="A2628" s="21">
        <v>2</v>
      </c>
      <c r="B2628" s="758"/>
      <c r="C2628" t="s">
        <v>349</v>
      </c>
      <c r="D2628" s="509">
        <v>326</v>
      </c>
      <c r="E2628" s="511"/>
    </row>
    <row r="2629" spans="1:5">
      <c r="A2629" s="21">
        <v>2</v>
      </c>
      <c r="B2629" s="758"/>
      <c r="C2629" t="s">
        <v>350</v>
      </c>
      <c r="D2629" s="509">
        <v>39785.5</v>
      </c>
      <c r="E2629" s="511"/>
    </row>
    <row r="2630" spans="1:5">
      <c r="A2630" s="21">
        <v>2</v>
      </c>
      <c r="B2630" s="758"/>
      <c r="C2630" t="s">
        <v>929</v>
      </c>
      <c r="D2630" s="509">
        <v>0</v>
      </c>
      <c r="E2630" s="511"/>
    </row>
    <row r="2631" spans="1:5" ht="12.75" customHeight="1">
      <c r="A2631" s="21">
        <v>2</v>
      </c>
      <c r="B2631" s="758"/>
      <c r="C2631" t="s">
        <v>345</v>
      </c>
      <c r="D2631" s="509">
        <v>8666.6</v>
      </c>
      <c r="E2631" s="511"/>
    </row>
    <row r="2632" spans="1:5" ht="12.75" customHeight="1">
      <c r="A2632" s="21">
        <v>4</v>
      </c>
      <c r="B2632" s="761" t="s">
        <v>844</v>
      </c>
      <c r="C2632" t="s">
        <v>348</v>
      </c>
      <c r="D2632" s="509">
        <v>519292.6</v>
      </c>
      <c r="E2632" s="511"/>
    </row>
    <row r="2633" spans="1:5">
      <c r="A2633" s="21">
        <v>4</v>
      </c>
      <c r="B2633" s="758"/>
      <c r="C2633" t="s">
        <v>349</v>
      </c>
      <c r="D2633" s="509">
        <v>0</v>
      </c>
      <c r="E2633" s="511"/>
    </row>
    <row r="2634" spans="1:5">
      <c r="A2634" s="21">
        <v>4</v>
      </c>
      <c r="B2634" s="758"/>
      <c r="C2634" t="s">
        <v>350</v>
      </c>
      <c r="D2634" s="509">
        <v>10022.1</v>
      </c>
      <c r="E2634" s="511"/>
    </row>
    <row r="2635" spans="1:5">
      <c r="A2635" s="21">
        <v>4</v>
      </c>
      <c r="B2635" s="758"/>
      <c r="C2635" t="s">
        <v>929</v>
      </c>
      <c r="D2635" s="509">
        <v>0</v>
      </c>
      <c r="E2635" s="511"/>
    </row>
    <row r="2636" spans="1:5" ht="12.75" customHeight="1">
      <c r="A2636" s="21">
        <v>4</v>
      </c>
      <c r="B2636" s="762"/>
      <c r="C2636" t="s">
        <v>345</v>
      </c>
      <c r="D2636" s="509">
        <v>1363.1</v>
      </c>
      <c r="E2636" s="511"/>
    </row>
    <row r="2637" spans="1:5" ht="12.75" customHeight="1">
      <c r="A2637" s="21">
        <v>1</v>
      </c>
      <c r="B2637" s="761" t="s">
        <v>845</v>
      </c>
      <c r="C2637" t="s">
        <v>348</v>
      </c>
      <c r="D2637" s="509">
        <v>25443.5</v>
      </c>
      <c r="E2637" s="511"/>
    </row>
    <row r="2638" spans="1:5">
      <c r="A2638" s="21">
        <v>1</v>
      </c>
      <c r="B2638" s="758"/>
      <c r="C2638" t="s">
        <v>349</v>
      </c>
      <c r="D2638" s="509">
        <v>0</v>
      </c>
      <c r="E2638" s="511"/>
    </row>
    <row r="2639" spans="1:5">
      <c r="A2639" s="21">
        <v>1</v>
      </c>
      <c r="B2639" s="758"/>
      <c r="C2639" t="s">
        <v>350</v>
      </c>
      <c r="D2639" s="509">
        <v>0</v>
      </c>
      <c r="E2639" s="511"/>
    </row>
    <row r="2640" spans="1:5">
      <c r="A2640" s="21">
        <v>1</v>
      </c>
      <c r="B2640" s="758"/>
      <c r="C2640" t="s">
        <v>929</v>
      </c>
      <c r="D2640" s="509">
        <v>0</v>
      </c>
      <c r="E2640" s="511"/>
    </row>
    <row r="2641" spans="1:5" ht="12.75" customHeight="1">
      <c r="A2641" s="21">
        <v>1</v>
      </c>
      <c r="B2641" s="762"/>
      <c r="C2641" t="s">
        <v>345</v>
      </c>
      <c r="D2641" s="509">
        <v>0</v>
      </c>
      <c r="E2641" s="511"/>
    </row>
    <row r="2642" spans="1:5" ht="12.75" customHeight="1">
      <c r="A2642" s="21">
        <v>2</v>
      </c>
      <c r="B2642" s="761" t="s">
        <v>846</v>
      </c>
      <c r="C2642" t="s">
        <v>348</v>
      </c>
      <c r="D2642" s="509">
        <v>25228.5</v>
      </c>
      <c r="E2642" s="511"/>
    </row>
    <row r="2643" spans="1:5">
      <c r="A2643" s="21">
        <v>2</v>
      </c>
      <c r="B2643" s="758"/>
      <c r="C2643" t="s">
        <v>349</v>
      </c>
      <c r="D2643" s="509">
        <v>0</v>
      </c>
      <c r="E2643" s="511"/>
    </row>
    <row r="2644" spans="1:5">
      <c r="A2644" s="21">
        <v>2</v>
      </c>
      <c r="B2644" s="758"/>
      <c r="C2644" t="s">
        <v>350</v>
      </c>
      <c r="D2644" s="509">
        <v>3795.1</v>
      </c>
      <c r="E2644" s="511"/>
    </row>
    <row r="2645" spans="1:5">
      <c r="A2645" s="21">
        <v>2</v>
      </c>
      <c r="B2645" s="758"/>
      <c r="C2645" t="s">
        <v>929</v>
      </c>
      <c r="D2645" s="509">
        <v>0</v>
      </c>
      <c r="E2645" s="511"/>
    </row>
    <row r="2646" spans="1:5" ht="12.75" customHeight="1">
      <c r="A2646" s="21">
        <v>2</v>
      </c>
      <c r="B2646" s="762"/>
      <c r="C2646" t="s">
        <v>345</v>
      </c>
      <c r="D2646" s="509">
        <v>0</v>
      </c>
      <c r="E2646" s="511"/>
    </row>
    <row r="2647" spans="1:5" ht="12.75" customHeight="1">
      <c r="A2647" s="21">
        <v>1</v>
      </c>
      <c r="B2647" s="761" t="s">
        <v>847</v>
      </c>
      <c r="C2647" t="s">
        <v>348</v>
      </c>
      <c r="D2647" s="509">
        <v>52256</v>
      </c>
      <c r="E2647" s="511"/>
    </row>
    <row r="2648" spans="1:5">
      <c r="A2648" s="21">
        <v>1</v>
      </c>
      <c r="B2648" s="758"/>
      <c r="C2648" t="s">
        <v>349</v>
      </c>
      <c r="D2648" s="509">
        <v>0</v>
      </c>
      <c r="E2648" s="511"/>
    </row>
    <row r="2649" spans="1:5">
      <c r="A2649" s="21">
        <v>1</v>
      </c>
      <c r="B2649" s="758"/>
      <c r="C2649" t="s">
        <v>350</v>
      </c>
      <c r="D2649" s="509">
        <v>6994.2</v>
      </c>
      <c r="E2649" s="511"/>
    </row>
    <row r="2650" spans="1:5">
      <c r="A2650" s="21">
        <v>1</v>
      </c>
      <c r="B2650" s="758"/>
      <c r="C2650" t="s">
        <v>929</v>
      </c>
      <c r="D2650" s="509">
        <v>0</v>
      </c>
      <c r="E2650" s="511"/>
    </row>
    <row r="2651" spans="1:5" ht="12.75" customHeight="1">
      <c r="A2651" s="21">
        <v>1</v>
      </c>
      <c r="B2651" s="762"/>
      <c r="C2651" t="s">
        <v>345</v>
      </c>
      <c r="D2651" s="509">
        <v>0</v>
      </c>
      <c r="E2651" s="511"/>
    </row>
    <row r="2652" spans="1:5" ht="12.75" customHeight="1">
      <c r="A2652" s="21">
        <v>1</v>
      </c>
      <c r="B2652" s="759" t="s">
        <v>1897</v>
      </c>
      <c r="C2652" t="s">
        <v>348</v>
      </c>
      <c r="D2652" s="509">
        <v>0</v>
      </c>
      <c r="E2652" s="620"/>
    </row>
    <row r="2653" spans="1:5" ht="12.75" customHeight="1">
      <c r="A2653" s="21">
        <v>1</v>
      </c>
      <c r="B2653" s="758"/>
      <c r="C2653" t="s">
        <v>349</v>
      </c>
      <c r="D2653" s="509">
        <v>24180.400000000001</v>
      </c>
      <c r="E2653" s="620"/>
    </row>
    <row r="2654" spans="1:5" ht="12.75" customHeight="1">
      <c r="A2654" s="21">
        <v>1</v>
      </c>
      <c r="B2654" s="758"/>
      <c r="C2654" t="s">
        <v>350</v>
      </c>
      <c r="D2654" s="509">
        <v>0</v>
      </c>
      <c r="E2654" s="620"/>
    </row>
    <row r="2655" spans="1:5" ht="12.75" customHeight="1">
      <c r="A2655" s="21">
        <v>1</v>
      </c>
      <c r="B2655" s="758"/>
      <c r="C2655" t="s">
        <v>929</v>
      </c>
      <c r="D2655" s="509">
        <v>0</v>
      </c>
      <c r="E2655" s="620"/>
    </row>
    <row r="2656" spans="1:5" ht="12.75" customHeight="1">
      <c r="A2656" s="21">
        <v>1</v>
      </c>
      <c r="B2656" s="760"/>
      <c r="C2656" t="s">
        <v>345</v>
      </c>
      <c r="D2656" s="509">
        <v>0</v>
      </c>
      <c r="E2656" s="620"/>
    </row>
    <row r="2657" spans="1:5" ht="12.75" customHeight="1">
      <c r="A2657" s="21">
        <v>1</v>
      </c>
      <c r="B2657" s="761" t="s">
        <v>848</v>
      </c>
      <c r="C2657" t="s">
        <v>348</v>
      </c>
      <c r="D2657" s="509">
        <v>20736.8</v>
      </c>
      <c r="E2657" s="511"/>
    </row>
    <row r="2658" spans="1:5">
      <c r="A2658" s="21">
        <v>1</v>
      </c>
      <c r="B2658" s="758"/>
      <c r="C2658" t="s">
        <v>349</v>
      </c>
      <c r="D2658" s="509">
        <v>0</v>
      </c>
      <c r="E2658" s="511"/>
    </row>
    <row r="2659" spans="1:5">
      <c r="A2659" s="21">
        <v>1</v>
      </c>
      <c r="B2659" s="758"/>
      <c r="C2659" t="s">
        <v>350</v>
      </c>
      <c r="D2659" s="509">
        <v>8119.3</v>
      </c>
      <c r="E2659" s="511"/>
    </row>
    <row r="2660" spans="1:5">
      <c r="A2660" s="21">
        <v>1</v>
      </c>
      <c r="B2660" s="758"/>
      <c r="C2660" t="s">
        <v>929</v>
      </c>
      <c r="D2660" s="509">
        <v>0</v>
      </c>
      <c r="E2660" s="511"/>
    </row>
    <row r="2661" spans="1:5" ht="12.75" customHeight="1">
      <c r="A2661" s="21">
        <v>1</v>
      </c>
      <c r="B2661" s="762"/>
      <c r="C2661" t="s">
        <v>345</v>
      </c>
      <c r="D2661" s="509">
        <v>0</v>
      </c>
      <c r="E2661" s="511"/>
    </row>
    <row r="2662" spans="1:5" ht="12.75" customHeight="1">
      <c r="A2662" s="21">
        <v>10</v>
      </c>
      <c r="B2662" s="761" t="s">
        <v>849</v>
      </c>
      <c r="C2662" t="s">
        <v>348</v>
      </c>
      <c r="D2662" s="509">
        <v>0</v>
      </c>
      <c r="E2662" s="511"/>
    </row>
    <row r="2663" spans="1:5">
      <c r="A2663" s="21">
        <v>10</v>
      </c>
      <c r="B2663" s="758"/>
      <c r="C2663" t="s">
        <v>349</v>
      </c>
      <c r="D2663" s="509">
        <v>0</v>
      </c>
      <c r="E2663" s="511"/>
    </row>
    <row r="2664" spans="1:5">
      <c r="A2664" s="21">
        <v>10</v>
      </c>
      <c r="B2664" s="758"/>
      <c r="C2664" t="s">
        <v>350</v>
      </c>
      <c r="D2664" s="509">
        <v>368915</v>
      </c>
      <c r="E2664" s="511"/>
    </row>
    <row r="2665" spans="1:5">
      <c r="A2665" s="21">
        <v>10</v>
      </c>
      <c r="B2665" s="758"/>
      <c r="C2665" t="s">
        <v>929</v>
      </c>
      <c r="D2665" s="509">
        <v>0</v>
      </c>
      <c r="E2665" s="511"/>
    </row>
    <row r="2666" spans="1:5" ht="12.75" customHeight="1">
      <c r="A2666" s="21">
        <v>10</v>
      </c>
      <c r="B2666" s="762"/>
      <c r="C2666" t="s">
        <v>345</v>
      </c>
      <c r="D2666" s="509">
        <v>0</v>
      </c>
      <c r="E2666" s="511"/>
    </row>
    <row r="2667" spans="1:5" ht="12.75" customHeight="1">
      <c r="A2667" s="21">
        <v>11</v>
      </c>
      <c r="B2667" s="761" t="s">
        <v>850</v>
      </c>
      <c r="C2667" t="s">
        <v>348</v>
      </c>
      <c r="D2667" s="509">
        <v>3491849.6</v>
      </c>
      <c r="E2667" s="511"/>
    </row>
    <row r="2668" spans="1:5">
      <c r="A2668" s="21">
        <v>11</v>
      </c>
      <c r="B2668" s="758"/>
      <c r="C2668" t="s">
        <v>349</v>
      </c>
      <c r="D2668" s="509">
        <v>111616</v>
      </c>
      <c r="E2668" s="511"/>
    </row>
    <row r="2669" spans="1:5">
      <c r="A2669" s="21">
        <v>11</v>
      </c>
      <c r="B2669" s="758"/>
      <c r="C2669" t="s">
        <v>350</v>
      </c>
      <c r="D2669" s="509">
        <v>42006.1</v>
      </c>
      <c r="E2669" s="511"/>
    </row>
    <row r="2670" spans="1:5">
      <c r="A2670" s="21">
        <v>11</v>
      </c>
      <c r="B2670" s="758"/>
      <c r="C2670" t="s">
        <v>929</v>
      </c>
      <c r="D2670" s="509">
        <v>0</v>
      </c>
      <c r="E2670" s="511"/>
    </row>
    <row r="2671" spans="1:5">
      <c r="A2671" s="21">
        <v>11</v>
      </c>
      <c r="B2671" s="762"/>
      <c r="C2671" t="s">
        <v>345</v>
      </c>
      <c r="D2671" s="509">
        <v>22415.9</v>
      </c>
      <c r="E2671" s="511"/>
    </row>
    <row r="2672" spans="1:5">
      <c r="A2672" s="21">
        <v>2</v>
      </c>
      <c r="B2672" s="761" t="s">
        <v>851</v>
      </c>
      <c r="C2672" t="s">
        <v>348</v>
      </c>
      <c r="D2672" s="509">
        <v>0</v>
      </c>
      <c r="E2672" s="511"/>
    </row>
    <row r="2673" spans="1:5">
      <c r="A2673" s="21">
        <v>2</v>
      </c>
      <c r="B2673" s="758"/>
      <c r="C2673" t="s">
        <v>349</v>
      </c>
      <c r="D2673" s="509">
        <v>0</v>
      </c>
      <c r="E2673" s="511"/>
    </row>
    <row r="2674" spans="1:5">
      <c r="A2674" s="21">
        <v>2</v>
      </c>
      <c r="B2674" s="758"/>
      <c r="C2674" t="s">
        <v>350</v>
      </c>
      <c r="D2674" s="509">
        <v>223804.7</v>
      </c>
      <c r="E2674" s="511"/>
    </row>
    <row r="2675" spans="1:5">
      <c r="A2675" s="21">
        <v>2</v>
      </c>
      <c r="B2675" s="758"/>
      <c r="C2675" t="s">
        <v>929</v>
      </c>
      <c r="D2675" s="509">
        <v>0</v>
      </c>
      <c r="E2675" s="511"/>
    </row>
    <row r="2676" spans="1:5">
      <c r="A2676" s="21">
        <v>2</v>
      </c>
      <c r="B2676" s="762"/>
      <c r="C2676" t="s">
        <v>345</v>
      </c>
      <c r="D2676" s="509">
        <v>0</v>
      </c>
      <c r="E2676" s="511"/>
    </row>
    <row r="2677" spans="1:5">
      <c r="A2677" s="21">
        <v>2</v>
      </c>
      <c r="B2677" s="761" t="s">
        <v>852</v>
      </c>
      <c r="C2677" t="s">
        <v>348</v>
      </c>
      <c r="D2677" s="509">
        <v>0</v>
      </c>
      <c r="E2677" s="511"/>
    </row>
    <row r="2678" spans="1:5">
      <c r="A2678" s="21">
        <v>2</v>
      </c>
      <c r="B2678" s="758"/>
      <c r="C2678" t="s">
        <v>349</v>
      </c>
      <c r="D2678" s="509">
        <v>0</v>
      </c>
      <c r="E2678" s="511"/>
    </row>
    <row r="2679" spans="1:5">
      <c r="A2679" s="21">
        <v>2</v>
      </c>
      <c r="B2679" s="758"/>
      <c r="C2679" t="s">
        <v>350</v>
      </c>
      <c r="D2679" s="509">
        <v>66984.100000000006</v>
      </c>
      <c r="E2679" s="511"/>
    </row>
    <row r="2680" spans="1:5">
      <c r="A2680" s="21">
        <v>2</v>
      </c>
      <c r="B2680" s="758"/>
      <c r="C2680" t="s">
        <v>929</v>
      </c>
      <c r="D2680" s="509">
        <v>0</v>
      </c>
      <c r="E2680" s="511"/>
    </row>
    <row r="2681" spans="1:5" ht="12.75" customHeight="1">
      <c r="A2681" s="21">
        <v>2</v>
      </c>
      <c r="B2681" s="762"/>
      <c r="C2681" t="s">
        <v>345</v>
      </c>
      <c r="D2681" s="509">
        <v>0</v>
      </c>
      <c r="E2681" s="511"/>
    </row>
    <row r="2682" spans="1:5" ht="12.75" customHeight="1">
      <c r="A2682" s="21">
        <v>1</v>
      </c>
      <c r="B2682" s="761" t="s">
        <v>1004</v>
      </c>
      <c r="C2682" t="s">
        <v>348</v>
      </c>
      <c r="D2682" s="509">
        <v>11756.3</v>
      </c>
      <c r="E2682" s="511"/>
    </row>
    <row r="2683" spans="1:5">
      <c r="A2683" s="21">
        <v>1</v>
      </c>
      <c r="B2683" s="758"/>
      <c r="C2683" t="s">
        <v>349</v>
      </c>
      <c r="D2683" s="509">
        <v>0</v>
      </c>
      <c r="E2683" s="511"/>
    </row>
    <row r="2684" spans="1:5">
      <c r="A2684" s="21">
        <v>1</v>
      </c>
      <c r="B2684" s="758"/>
      <c r="C2684" t="s">
        <v>350</v>
      </c>
      <c r="D2684" s="509">
        <v>13001.3</v>
      </c>
      <c r="E2684" s="511"/>
    </row>
    <row r="2685" spans="1:5">
      <c r="A2685" s="21">
        <v>1</v>
      </c>
      <c r="B2685" s="758"/>
      <c r="C2685" t="s">
        <v>929</v>
      </c>
      <c r="D2685" s="509">
        <v>0</v>
      </c>
      <c r="E2685" s="511"/>
    </row>
    <row r="2686" spans="1:5" ht="12.75" customHeight="1">
      <c r="A2686" s="21">
        <v>1</v>
      </c>
      <c r="B2686" s="762"/>
      <c r="C2686" t="s">
        <v>345</v>
      </c>
      <c r="D2686" s="509">
        <v>0</v>
      </c>
      <c r="E2686" s="511"/>
    </row>
    <row r="2687" spans="1:5" ht="12.75" customHeight="1">
      <c r="A2687" s="21">
        <v>2</v>
      </c>
      <c r="B2687" s="761" t="s">
        <v>1890</v>
      </c>
      <c r="C2687" t="s">
        <v>348</v>
      </c>
      <c r="D2687" s="509">
        <v>59567.7</v>
      </c>
      <c r="E2687" s="511"/>
    </row>
    <row r="2688" spans="1:5">
      <c r="A2688" s="21">
        <v>2</v>
      </c>
      <c r="B2688" s="758"/>
      <c r="C2688" t="s">
        <v>349</v>
      </c>
      <c r="D2688" s="509">
        <v>0</v>
      </c>
      <c r="E2688" s="511"/>
    </row>
    <row r="2689" spans="1:5">
      <c r="A2689" s="21">
        <v>2</v>
      </c>
      <c r="B2689" s="758"/>
      <c r="C2689" t="s">
        <v>350</v>
      </c>
      <c r="D2689" s="509">
        <v>8789.9</v>
      </c>
      <c r="E2689" s="511"/>
    </row>
    <row r="2690" spans="1:5">
      <c r="A2690" s="21">
        <v>2</v>
      </c>
      <c r="B2690" s="758"/>
      <c r="C2690" t="s">
        <v>929</v>
      </c>
      <c r="D2690" s="509">
        <v>0</v>
      </c>
      <c r="E2690" s="511"/>
    </row>
    <row r="2691" spans="1:5" ht="12.75" customHeight="1">
      <c r="A2691" s="21">
        <v>2</v>
      </c>
      <c r="B2691" s="762"/>
      <c r="C2691" t="s">
        <v>345</v>
      </c>
      <c r="D2691" s="509">
        <v>0</v>
      </c>
      <c r="E2691" s="511"/>
    </row>
    <row r="2692" spans="1:5" ht="12.75" customHeight="1">
      <c r="A2692" s="21">
        <v>2</v>
      </c>
      <c r="B2692" s="761" t="s">
        <v>1005</v>
      </c>
      <c r="C2692" t="s">
        <v>348</v>
      </c>
      <c r="D2692" s="509">
        <v>0</v>
      </c>
      <c r="E2692" s="511"/>
    </row>
    <row r="2693" spans="1:5">
      <c r="A2693" s="21">
        <v>2</v>
      </c>
      <c r="B2693" s="758"/>
      <c r="C2693" t="s">
        <v>349</v>
      </c>
      <c r="D2693" s="509">
        <v>0</v>
      </c>
      <c r="E2693" s="511"/>
    </row>
    <row r="2694" spans="1:5">
      <c r="A2694" s="21">
        <v>2</v>
      </c>
      <c r="B2694" s="758"/>
      <c r="C2694" t="s">
        <v>350</v>
      </c>
      <c r="D2694" s="509">
        <v>162687.5</v>
      </c>
      <c r="E2694" s="511"/>
    </row>
    <row r="2695" spans="1:5">
      <c r="A2695" s="21">
        <v>2</v>
      </c>
      <c r="B2695" s="758"/>
      <c r="C2695" t="s">
        <v>929</v>
      </c>
      <c r="D2695" s="509">
        <v>0</v>
      </c>
      <c r="E2695" s="511"/>
    </row>
    <row r="2696" spans="1:5">
      <c r="A2696" s="21">
        <v>2</v>
      </c>
      <c r="B2696" s="762"/>
      <c r="C2696" t="s">
        <v>345</v>
      </c>
      <c r="D2696" s="509">
        <v>0</v>
      </c>
      <c r="E2696" s="511"/>
    </row>
    <row r="2697" spans="1:5">
      <c r="A2697" s="21">
        <v>2</v>
      </c>
      <c r="B2697" s="759" t="s">
        <v>1891</v>
      </c>
      <c r="C2697" t="s">
        <v>348</v>
      </c>
      <c r="D2697" s="509">
        <v>0</v>
      </c>
      <c r="E2697" s="620"/>
    </row>
    <row r="2698" spans="1:5">
      <c r="A2698" s="21">
        <v>2</v>
      </c>
      <c r="B2698" s="758"/>
      <c r="C2698" t="s">
        <v>349</v>
      </c>
      <c r="D2698" s="509">
        <v>0</v>
      </c>
      <c r="E2698" s="620"/>
    </row>
    <row r="2699" spans="1:5">
      <c r="A2699" s="21">
        <v>2</v>
      </c>
      <c r="B2699" s="758"/>
      <c r="C2699" t="s">
        <v>350</v>
      </c>
      <c r="D2699" s="509">
        <v>7907.9</v>
      </c>
      <c r="E2699" s="620"/>
    </row>
    <row r="2700" spans="1:5">
      <c r="A2700" s="21">
        <v>2</v>
      </c>
      <c r="B2700" s="758"/>
      <c r="C2700" t="s">
        <v>929</v>
      </c>
      <c r="D2700" s="509">
        <v>0</v>
      </c>
      <c r="E2700" s="620"/>
    </row>
    <row r="2701" spans="1:5">
      <c r="A2701" s="21">
        <v>2</v>
      </c>
      <c r="B2701" s="758"/>
      <c r="C2701" t="s">
        <v>345</v>
      </c>
      <c r="D2701" s="509">
        <v>0</v>
      </c>
      <c r="E2701" s="620"/>
    </row>
    <row r="2702" spans="1:5">
      <c r="A2702" s="21">
        <v>2</v>
      </c>
      <c r="B2702" s="758" t="s">
        <v>1892</v>
      </c>
      <c r="C2702" t="s">
        <v>348</v>
      </c>
      <c r="D2702" s="509">
        <v>0</v>
      </c>
      <c r="E2702" s="620"/>
    </row>
    <row r="2703" spans="1:5">
      <c r="A2703" s="21">
        <v>2</v>
      </c>
      <c r="B2703" s="758"/>
      <c r="C2703" t="s">
        <v>349</v>
      </c>
      <c r="D2703" s="509">
        <v>0</v>
      </c>
      <c r="E2703" s="620"/>
    </row>
    <row r="2704" spans="1:5">
      <c r="A2704" s="21">
        <v>2</v>
      </c>
      <c r="B2704" s="758"/>
      <c r="C2704" t="s">
        <v>350</v>
      </c>
      <c r="D2704" s="509">
        <v>4979.3999999999996</v>
      </c>
      <c r="E2704" s="620"/>
    </row>
    <row r="2705" spans="1:5">
      <c r="A2705" s="21">
        <v>2</v>
      </c>
      <c r="B2705" s="758"/>
      <c r="C2705" t="s">
        <v>929</v>
      </c>
      <c r="D2705" s="509">
        <v>0</v>
      </c>
      <c r="E2705" s="620"/>
    </row>
    <row r="2706" spans="1:5">
      <c r="A2706" s="21">
        <v>2</v>
      </c>
      <c r="B2706" s="758"/>
      <c r="C2706" t="s">
        <v>345</v>
      </c>
      <c r="D2706" s="509">
        <v>0</v>
      </c>
      <c r="E2706" s="620"/>
    </row>
    <row r="2707" spans="1:5">
      <c r="A2707" s="21">
        <v>2</v>
      </c>
      <c r="B2707" s="758" t="s">
        <v>1893</v>
      </c>
      <c r="C2707" t="s">
        <v>348</v>
      </c>
      <c r="D2707" s="509">
        <v>0</v>
      </c>
      <c r="E2707" s="620"/>
    </row>
    <row r="2708" spans="1:5">
      <c r="A2708" s="21">
        <v>2</v>
      </c>
      <c r="B2708" s="758"/>
      <c r="C2708" t="s">
        <v>349</v>
      </c>
      <c r="D2708" s="509">
        <v>0</v>
      </c>
      <c r="E2708" s="620"/>
    </row>
    <row r="2709" spans="1:5">
      <c r="A2709" s="21">
        <v>2</v>
      </c>
      <c r="B2709" s="758"/>
      <c r="C2709" t="s">
        <v>350</v>
      </c>
      <c r="D2709" s="509">
        <v>5952.7</v>
      </c>
      <c r="E2709" s="620"/>
    </row>
    <row r="2710" spans="1:5">
      <c r="A2710" s="21">
        <v>2</v>
      </c>
      <c r="B2710" s="758"/>
      <c r="C2710" t="s">
        <v>929</v>
      </c>
      <c r="D2710" s="509">
        <v>0</v>
      </c>
      <c r="E2710" s="620"/>
    </row>
    <row r="2711" spans="1:5">
      <c r="A2711" s="21">
        <v>2</v>
      </c>
      <c r="B2711" s="758"/>
      <c r="C2711" t="s">
        <v>345</v>
      </c>
      <c r="D2711" s="509">
        <v>0</v>
      </c>
      <c r="E2711" s="620"/>
    </row>
    <row r="2712" spans="1:5">
      <c r="A2712" s="21">
        <v>2</v>
      </c>
      <c r="B2712" s="758" t="s">
        <v>1894</v>
      </c>
      <c r="C2712" t="s">
        <v>348</v>
      </c>
      <c r="D2712" s="509">
        <v>0</v>
      </c>
      <c r="E2712" s="620"/>
    </row>
    <row r="2713" spans="1:5">
      <c r="A2713" s="21">
        <v>2</v>
      </c>
      <c r="B2713" s="758"/>
      <c r="C2713" t="s">
        <v>349</v>
      </c>
      <c r="D2713" s="509">
        <v>0</v>
      </c>
      <c r="E2713" s="620"/>
    </row>
    <row r="2714" spans="1:5">
      <c r="A2714" s="21">
        <v>2</v>
      </c>
      <c r="B2714" s="758"/>
      <c r="C2714" t="s">
        <v>350</v>
      </c>
      <c r="D2714" s="509">
        <v>2969.1</v>
      </c>
      <c r="E2714" s="620"/>
    </row>
    <row r="2715" spans="1:5">
      <c r="A2715" s="21">
        <v>2</v>
      </c>
      <c r="B2715" s="758"/>
      <c r="C2715" t="s">
        <v>929</v>
      </c>
      <c r="D2715" s="509">
        <v>0</v>
      </c>
      <c r="E2715" s="620"/>
    </row>
    <row r="2716" spans="1:5">
      <c r="A2716" s="21">
        <v>2</v>
      </c>
      <c r="B2716" s="758"/>
      <c r="C2716" t="s">
        <v>345</v>
      </c>
      <c r="D2716" s="509">
        <v>0</v>
      </c>
      <c r="E2716" s="620"/>
    </row>
    <row r="2717" spans="1:5">
      <c r="A2717" s="21">
        <v>2</v>
      </c>
      <c r="B2717" s="758" t="s">
        <v>1895</v>
      </c>
      <c r="C2717" t="s">
        <v>348</v>
      </c>
      <c r="D2717" s="509">
        <v>0</v>
      </c>
      <c r="E2717" s="620"/>
    </row>
    <row r="2718" spans="1:5">
      <c r="A2718" s="21">
        <v>2</v>
      </c>
      <c r="B2718" s="758"/>
      <c r="C2718" t="s">
        <v>349</v>
      </c>
      <c r="D2718" s="509">
        <v>0</v>
      </c>
      <c r="E2718" s="620"/>
    </row>
    <row r="2719" spans="1:5">
      <c r="A2719" s="21">
        <v>2</v>
      </c>
      <c r="B2719" s="758"/>
      <c r="C2719" t="s">
        <v>350</v>
      </c>
      <c r="D2719" s="509">
        <v>6465.5</v>
      </c>
      <c r="E2719" s="620"/>
    </row>
    <row r="2720" spans="1:5">
      <c r="A2720" s="21">
        <v>2</v>
      </c>
      <c r="B2720" s="758"/>
      <c r="C2720" t="s">
        <v>929</v>
      </c>
      <c r="D2720" s="509">
        <v>0</v>
      </c>
      <c r="E2720" s="620"/>
    </row>
    <row r="2721" spans="1:5">
      <c r="A2721" s="21">
        <v>2</v>
      </c>
      <c r="B2721" s="758"/>
      <c r="C2721" t="s">
        <v>345</v>
      </c>
      <c r="D2721" s="509">
        <v>0</v>
      </c>
      <c r="E2721" s="620"/>
    </row>
    <row r="2722" spans="1:5">
      <c r="A2722" s="21">
        <v>9</v>
      </c>
      <c r="B2722" s="758" t="s">
        <v>1896</v>
      </c>
      <c r="C2722" t="s">
        <v>348</v>
      </c>
      <c r="D2722" s="509">
        <v>0</v>
      </c>
      <c r="E2722" s="620"/>
    </row>
    <row r="2723" spans="1:5">
      <c r="A2723" s="21">
        <v>9</v>
      </c>
      <c r="B2723" s="758"/>
      <c r="C2723" t="s">
        <v>349</v>
      </c>
      <c r="D2723" s="509">
        <v>0</v>
      </c>
      <c r="E2723" s="620"/>
    </row>
    <row r="2724" spans="1:5">
      <c r="A2724" s="21">
        <v>9</v>
      </c>
      <c r="B2724" s="758"/>
      <c r="C2724" t="s">
        <v>350</v>
      </c>
      <c r="D2724" s="509">
        <v>10000</v>
      </c>
      <c r="E2724" s="620"/>
    </row>
    <row r="2725" spans="1:5">
      <c r="A2725" s="21">
        <v>9</v>
      </c>
      <c r="B2725" s="758"/>
      <c r="C2725" t="s">
        <v>929</v>
      </c>
      <c r="D2725" s="509">
        <v>0</v>
      </c>
      <c r="E2725" s="620"/>
    </row>
    <row r="2726" spans="1:5">
      <c r="A2726" s="21">
        <v>9</v>
      </c>
      <c r="B2726" s="760"/>
      <c r="C2726" t="s">
        <v>345</v>
      </c>
      <c r="D2726" s="509">
        <v>0</v>
      </c>
      <c r="E2726" s="620"/>
    </row>
    <row r="2727" spans="1:5" s="82" customFormat="1">
      <c r="A2727" s="81">
        <v>2</v>
      </c>
      <c r="B2727" s="761" t="s">
        <v>853</v>
      </c>
      <c r="C2727" s="82" t="s">
        <v>348</v>
      </c>
      <c r="D2727" s="509">
        <v>0</v>
      </c>
      <c r="E2727" s="511"/>
    </row>
    <row r="2728" spans="1:5">
      <c r="A2728" s="83">
        <v>2</v>
      </c>
      <c r="B2728" s="758"/>
      <c r="C2728" t="s">
        <v>349</v>
      </c>
      <c r="D2728" s="509">
        <v>0</v>
      </c>
      <c r="E2728" s="511"/>
    </row>
    <row r="2729" spans="1:5">
      <c r="A2729" s="83">
        <v>2</v>
      </c>
      <c r="B2729" s="758"/>
      <c r="C2729" t="s">
        <v>350</v>
      </c>
      <c r="D2729" s="509">
        <v>47553.9</v>
      </c>
      <c r="E2729" s="511"/>
    </row>
    <row r="2730" spans="1:5">
      <c r="A2730" s="83">
        <v>2</v>
      </c>
      <c r="B2730" s="758"/>
      <c r="C2730" t="s">
        <v>929</v>
      </c>
      <c r="D2730" s="509">
        <v>0</v>
      </c>
      <c r="E2730" s="511"/>
    </row>
    <row r="2731" spans="1:5">
      <c r="A2731" s="83">
        <v>2</v>
      </c>
      <c r="B2731" s="762"/>
      <c r="C2731" t="s">
        <v>345</v>
      </c>
      <c r="D2731" s="509">
        <v>0</v>
      </c>
      <c r="E2731" s="511"/>
    </row>
    <row r="2732" spans="1:5">
      <c r="A2732" s="21">
        <v>2</v>
      </c>
      <c r="B2732" s="761" t="s">
        <v>854</v>
      </c>
      <c r="C2732" t="s">
        <v>348</v>
      </c>
      <c r="D2732" s="509">
        <v>0</v>
      </c>
      <c r="E2732" s="511"/>
    </row>
    <row r="2733" spans="1:5">
      <c r="A2733" s="21">
        <v>2</v>
      </c>
      <c r="B2733" s="758"/>
      <c r="C2733" t="s">
        <v>349</v>
      </c>
      <c r="D2733" s="509">
        <v>0</v>
      </c>
      <c r="E2733" s="511"/>
    </row>
    <row r="2734" spans="1:5">
      <c r="A2734" s="21">
        <v>2</v>
      </c>
      <c r="B2734" s="758"/>
      <c r="C2734" t="s">
        <v>350</v>
      </c>
      <c r="D2734" s="509">
        <v>56225.8</v>
      </c>
      <c r="E2734" s="511"/>
    </row>
    <row r="2735" spans="1:5">
      <c r="A2735" s="21">
        <v>2</v>
      </c>
      <c r="B2735" s="758"/>
      <c r="C2735" t="s">
        <v>929</v>
      </c>
      <c r="D2735" s="509">
        <v>0</v>
      </c>
      <c r="E2735" s="511"/>
    </row>
    <row r="2736" spans="1:5">
      <c r="A2736" s="21">
        <v>2</v>
      </c>
      <c r="B2736" s="762"/>
      <c r="C2736" t="s">
        <v>345</v>
      </c>
      <c r="D2736" s="509">
        <v>0</v>
      </c>
      <c r="E2736" s="511"/>
    </row>
    <row r="2737" spans="1:5">
      <c r="A2737" s="21">
        <v>2</v>
      </c>
      <c r="B2737" s="761" t="s">
        <v>855</v>
      </c>
      <c r="C2737" t="s">
        <v>348</v>
      </c>
      <c r="D2737" s="509">
        <v>0</v>
      </c>
      <c r="E2737" s="511"/>
    </row>
    <row r="2738" spans="1:5">
      <c r="A2738" s="21">
        <v>2</v>
      </c>
      <c r="B2738" s="758"/>
      <c r="C2738" t="s">
        <v>349</v>
      </c>
      <c r="D2738" s="509">
        <v>0</v>
      </c>
      <c r="E2738" s="511"/>
    </row>
    <row r="2739" spans="1:5">
      <c r="A2739" s="21">
        <v>2</v>
      </c>
      <c r="B2739" s="758"/>
      <c r="C2739" t="s">
        <v>350</v>
      </c>
      <c r="D2739" s="509">
        <v>42783.8</v>
      </c>
      <c r="E2739" s="511"/>
    </row>
    <row r="2740" spans="1:5">
      <c r="A2740" s="21">
        <v>2</v>
      </c>
      <c r="B2740" s="758"/>
      <c r="C2740" t="s">
        <v>929</v>
      </c>
      <c r="D2740" s="509">
        <v>0</v>
      </c>
      <c r="E2740" s="511"/>
    </row>
    <row r="2741" spans="1:5" ht="12.75" customHeight="1">
      <c r="A2741" s="21">
        <v>2</v>
      </c>
      <c r="B2741" s="762"/>
      <c r="C2741" t="s">
        <v>345</v>
      </c>
      <c r="D2741" s="509">
        <v>0</v>
      </c>
      <c r="E2741" s="511"/>
    </row>
    <row r="2742" spans="1:5" ht="12.75" customHeight="1">
      <c r="A2742" s="21">
        <v>1</v>
      </c>
      <c r="B2742" s="761" t="s">
        <v>856</v>
      </c>
      <c r="C2742" t="s">
        <v>348</v>
      </c>
      <c r="D2742" s="509">
        <v>937219.8</v>
      </c>
      <c r="E2742" s="511"/>
    </row>
    <row r="2743" spans="1:5">
      <c r="A2743" s="21">
        <v>1</v>
      </c>
      <c r="B2743" s="758"/>
      <c r="C2743" t="s">
        <v>349</v>
      </c>
      <c r="D2743" s="509">
        <v>472.9</v>
      </c>
      <c r="E2743" s="511"/>
    </row>
    <row r="2744" spans="1:5">
      <c r="A2744" s="21">
        <v>1</v>
      </c>
      <c r="B2744" s="758"/>
      <c r="C2744" t="s">
        <v>350</v>
      </c>
      <c r="D2744" s="509">
        <v>20407.099999999999</v>
      </c>
      <c r="E2744" s="511"/>
    </row>
    <row r="2745" spans="1:5" ht="14.25" customHeight="1">
      <c r="A2745" s="21">
        <v>1</v>
      </c>
      <c r="B2745" s="758"/>
      <c r="C2745" t="s">
        <v>929</v>
      </c>
      <c r="D2745" s="509">
        <v>0</v>
      </c>
      <c r="E2745" s="511"/>
    </row>
    <row r="2746" spans="1:5" ht="12.75" customHeight="1">
      <c r="A2746" s="21">
        <v>1</v>
      </c>
      <c r="B2746" s="762"/>
      <c r="C2746" t="s">
        <v>345</v>
      </c>
      <c r="D2746" s="509">
        <v>19964.099999999999</v>
      </c>
      <c r="E2746" s="511"/>
    </row>
    <row r="2747" spans="1:5" ht="12.75" customHeight="1">
      <c r="A2747" s="21">
        <v>4</v>
      </c>
      <c r="B2747" s="761" t="s">
        <v>857</v>
      </c>
      <c r="C2747" t="s">
        <v>348</v>
      </c>
      <c r="D2747" s="509">
        <v>806964.9</v>
      </c>
      <c r="E2747" s="511"/>
    </row>
    <row r="2748" spans="1:5">
      <c r="A2748" s="21">
        <v>4</v>
      </c>
      <c r="B2748" s="758"/>
      <c r="C2748" t="s">
        <v>349</v>
      </c>
      <c r="D2748" s="509">
        <v>0</v>
      </c>
      <c r="E2748" s="511"/>
    </row>
    <row r="2749" spans="1:5">
      <c r="A2749" s="21">
        <v>4</v>
      </c>
      <c r="B2749" s="758"/>
      <c r="C2749" t="s">
        <v>350</v>
      </c>
      <c r="D2749" s="509">
        <v>11257.3</v>
      </c>
      <c r="E2749" s="511"/>
    </row>
    <row r="2750" spans="1:5">
      <c r="A2750" s="21">
        <v>4</v>
      </c>
      <c r="B2750" s="758"/>
      <c r="C2750" t="s">
        <v>929</v>
      </c>
      <c r="D2750" s="509">
        <v>0</v>
      </c>
      <c r="E2750" s="511"/>
    </row>
    <row r="2751" spans="1:5">
      <c r="A2751" s="21">
        <v>4</v>
      </c>
      <c r="B2751" s="762"/>
      <c r="C2751" t="s">
        <v>345</v>
      </c>
      <c r="D2751" s="509">
        <v>13272.4</v>
      </c>
      <c r="E2751" s="511"/>
    </row>
    <row r="2752" spans="1:5">
      <c r="A2752" s="21">
        <v>1</v>
      </c>
      <c r="B2752" s="761" t="s">
        <v>858</v>
      </c>
      <c r="C2752" t="s">
        <v>348</v>
      </c>
      <c r="D2752" s="509">
        <v>502665.1</v>
      </c>
      <c r="E2752" s="511"/>
    </row>
    <row r="2753" spans="1:5">
      <c r="A2753" s="21">
        <v>1</v>
      </c>
      <c r="B2753" s="758"/>
      <c r="C2753" t="s">
        <v>349</v>
      </c>
      <c r="D2753" s="509">
        <v>0</v>
      </c>
      <c r="E2753" s="511"/>
    </row>
    <row r="2754" spans="1:5">
      <c r="A2754" s="21">
        <v>1</v>
      </c>
      <c r="B2754" s="758"/>
      <c r="C2754" t="s">
        <v>350</v>
      </c>
      <c r="D2754" s="509">
        <v>7840</v>
      </c>
      <c r="E2754" s="511"/>
    </row>
    <row r="2755" spans="1:5">
      <c r="A2755" s="21">
        <v>1</v>
      </c>
      <c r="B2755" s="758"/>
      <c r="C2755" t="s">
        <v>929</v>
      </c>
      <c r="D2755" s="509">
        <v>0</v>
      </c>
      <c r="E2755" s="511"/>
    </row>
    <row r="2756" spans="1:5">
      <c r="A2756" s="21">
        <v>1</v>
      </c>
      <c r="B2756" s="762"/>
      <c r="C2756" t="s">
        <v>345</v>
      </c>
      <c r="D2756" s="509">
        <v>0</v>
      </c>
      <c r="E2756" s="511"/>
    </row>
    <row r="2757" spans="1:5">
      <c r="A2757" s="21">
        <v>2</v>
      </c>
      <c r="B2757" s="761" t="s">
        <v>859</v>
      </c>
      <c r="C2757" t="s">
        <v>348</v>
      </c>
      <c r="D2757" s="509">
        <v>0</v>
      </c>
      <c r="E2757" s="511"/>
    </row>
    <row r="2758" spans="1:5">
      <c r="A2758" s="21">
        <v>2</v>
      </c>
      <c r="B2758" s="758"/>
      <c r="C2758" t="s">
        <v>349</v>
      </c>
      <c r="D2758" s="509">
        <v>0</v>
      </c>
      <c r="E2758" s="511"/>
    </row>
    <row r="2759" spans="1:5">
      <c r="A2759" s="21">
        <v>2</v>
      </c>
      <c r="B2759" s="758"/>
      <c r="C2759" t="s">
        <v>350</v>
      </c>
      <c r="D2759" s="509">
        <v>27818.6</v>
      </c>
      <c r="E2759" s="511"/>
    </row>
    <row r="2760" spans="1:5">
      <c r="A2760" s="21">
        <v>2</v>
      </c>
      <c r="B2760" s="758"/>
      <c r="C2760" t="s">
        <v>929</v>
      </c>
      <c r="D2760" s="509">
        <v>0</v>
      </c>
      <c r="E2760" s="511"/>
    </row>
    <row r="2761" spans="1:5">
      <c r="A2761" s="21">
        <v>2</v>
      </c>
      <c r="B2761" s="762"/>
      <c r="C2761" t="s">
        <v>345</v>
      </c>
      <c r="D2761" s="509">
        <v>0</v>
      </c>
      <c r="E2761" s="511"/>
    </row>
    <row r="2762" spans="1:5">
      <c r="A2762" s="21">
        <v>1</v>
      </c>
      <c r="B2762" s="761" t="s">
        <v>860</v>
      </c>
      <c r="C2762" t="s">
        <v>348</v>
      </c>
      <c r="D2762" s="509">
        <v>2097366.1</v>
      </c>
      <c r="E2762" s="511"/>
    </row>
    <row r="2763" spans="1:5">
      <c r="A2763" s="21">
        <v>1</v>
      </c>
      <c r="B2763" s="758"/>
      <c r="C2763" t="s">
        <v>349</v>
      </c>
      <c r="D2763" s="509">
        <v>3720.2</v>
      </c>
      <c r="E2763" s="511"/>
    </row>
    <row r="2764" spans="1:5">
      <c r="A2764" s="21">
        <v>1</v>
      </c>
      <c r="B2764" s="758"/>
      <c r="C2764" t="s">
        <v>350</v>
      </c>
      <c r="D2764" s="509">
        <v>234837</v>
      </c>
      <c r="E2764" s="511"/>
    </row>
    <row r="2765" spans="1:5">
      <c r="A2765" s="21">
        <v>1</v>
      </c>
      <c r="B2765" s="758"/>
      <c r="C2765" t="s">
        <v>929</v>
      </c>
      <c r="D2765" s="509">
        <v>0</v>
      </c>
      <c r="E2765" s="511"/>
    </row>
    <row r="2766" spans="1:5">
      <c r="A2766" s="21">
        <v>1</v>
      </c>
      <c r="B2766" s="762"/>
      <c r="C2766" t="s">
        <v>345</v>
      </c>
      <c r="D2766" s="509">
        <v>36401.800000000003</v>
      </c>
      <c r="E2766" s="511"/>
    </row>
    <row r="2767" spans="1:5">
      <c r="A2767" s="21">
        <v>1</v>
      </c>
      <c r="B2767" s="761" t="s">
        <v>861</v>
      </c>
      <c r="C2767" t="s">
        <v>348</v>
      </c>
      <c r="D2767" s="509">
        <v>1478208.9</v>
      </c>
      <c r="E2767" s="511"/>
    </row>
    <row r="2768" spans="1:5">
      <c r="A2768" s="21">
        <v>1</v>
      </c>
      <c r="B2768" s="758"/>
      <c r="C2768" t="s">
        <v>349</v>
      </c>
      <c r="D2768" s="509">
        <v>8276.7999999999993</v>
      </c>
      <c r="E2768" s="511"/>
    </row>
    <row r="2769" spans="1:5">
      <c r="A2769" s="21">
        <v>1</v>
      </c>
      <c r="B2769" s="758"/>
      <c r="C2769" t="s">
        <v>350</v>
      </c>
      <c r="D2769" s="509">
        <v>82652.399999999994</v>
      </c>
      <c r="E2769" s="511"/>
    </row>
    <row r="2770" spans="1:5">
      <c r="A2770" s="21">
        <v>1</v>
      </c>
      <c r="B2770" s="758"/>
      <c r="C2770" t="s">
        <v>929</v>
      </c>
      <c r="D2770" s="509">
        <v>0</v>
      </c>
      <c r="E2770" s="511"/>
    </row>
    <row r="2771" spans="1:5">
      <c r="A2771" s="21">
        <v>1</v>
      </c>
      <c r="B2771" s="762"/>
      <c r="C2771" t="s">
        <v>345</v>
      </c>
      <c r="D2771" s="509">
        <v>33984.6</v>
      </c>
      <c r="E2771" s="511"/>
    </row>
    <row r="2772" spans="1:5">
      <c r="A2772" s="21">
        <v>11</v>
      </c>
      <c r="B2772" s="761" t="s">
        <v>862</v>
      </c>
      <c r="C2772" t="s">
        <v>348</v>
      </c>
      <c r="D2772" s="509">
        <v>1822192.4</v>
      </c>
      <c r="E2772" s="511"/>
    </row>
    <row r="2773" spans="1:5">
      <c r="A2773" s="21">
        <v>11</v>
      </c>
      <c r="B2773" s="758"/>
      <c r="C2773" t="s">
        <v>349</v>
      </c>
      <c r="D2773" s="509">
        <v>38716.9</v>
      </c>
      <c r="E2773" s="511"/>
    </row>
    <row r="2774" spans="1:5">
      <c r="A2774" s="21">
        <v>11</v>
      </c>
      <c r="B2774" s="758"/>
      <c r="C2774" t="s">
        <v>350</v>
      </c>
      <c r="D2774" s="509">
        <v>2476</v>
      </c>
      <c r="E2774" s="511"/>
    </row>
    <row r="2775" spans="1:5">
      <c r="A2775" s="21">
        <v>11</v>
      </c>
      <c r="B2775" s="758"/>
      <c r="C2775" t="s">
        <v>929</v>
      </c>
      <c r="D2775" s="509">
        <v>0</v>
      </c>
      <c r="E2775" s="511"/>
    </row>
    <row r="2776" spans="1:5">
      <c r="A2776" s="21">
        <v>11</v>
      </c>
      <c r="B2776" s="762"/>
      <c r="C2776" t="s">
        <v>345</v>
      </c>
      <c r="D2776" s="509">
        <v>20916.099999999999</v>
      </c>
      <c r="E2776" s="511"/>
    </row>
    <row r="2777" spans="1:5">
      <c r="A2777" s="21">
        <v>3</v>
      </c>
      <c r="B2777" s="761" t="s">
        <v>863</v>
      </c>
      <c r="C2777" t="s">
        <v>348</v>
      </c>
      <c r="D2777" s="509">
        <v>120065.1</v>
      </c>
      <c r="E2777" s="511"/>
    </row>
    <row r="2778" spans="1:5">
      <c r="A2778" s="21">
        <v>3</v>
      </c>
      <c r="B2778" s="758"/>
      <c r="C2778" t="s">
        <v>349</v>
      </c>
      <c r="D2778" s="509">
        <v>0</v>
      </c>
      <c r="E2778" s="511"/>
    </row>
    <row r="2779" spans="1:5">
      <c r="A2779" s="21">
        <v>3</v>
      </c>
      <c r="B2779" s="758"/>
      <c r="C2779" t="s">
        <v>350</v>
      </c>
      <c r="D2779" s="509">
        <v>24707.599999999999</v>
      </c>
      <c r="E2779" s="511"/>
    </row>
    <row r="2780" spans="1:5">
      <c r="A2780" s="21">
        <v>3</v>
      </c>
      <c r="B2780" s="758"/>
      <c r="C2780" t="s">
        <v>929</v>
      </c>
      <c r="D2780" s="509">
        <v>0</v>
      </c>
      <c r="E2780" s="511"/>
    </row>
    <row r="2781" spans="1:5" ht="12.75" customHeight="1">
      <c r="A2781" s="21">
        <v>3</v>
      </c>
      <c r="B2781" s="762"/>
      <c r="C2781" t="s">
        <v>345</v>
      </c>
      <c r="D2781" s="509">
        <v>0</v>
      </c>
      <c r="E2781" s="511"/>
    </row>
    <row r="2782" spans="1:5" ht="12.75" customHeight="1">
      <c r="A2782" s="21">
        <v>9</v>
      </c>
      <c r="B2782" s="761" t="s">
        <v>864</v>
      </c>
      <c r="C2782" t="s">
        <v>348</v>
      </c>
      <c r="D2782" s="509">
        <v>63384.1</v>
      </c>
      <c r="E2782" s="511"/>
    </row>
    <row r="2783" spans="1:5">
      <c r="A2783" s="21">
        <v>9</v>
      </c>
      <c r="B2783" s="758"/>
      <c r="C2783" t="s">
        <v>349</v>
      </c>
      <c r="D2783" s="509">
        <v>0</v>
      </c>
      <c r="E2783" s="511"/>
    </row>
    <row r="2784" spans="1:5">
      <c r="A2784" s="21">
        <v>9</v>
      </c>
      <c r="B2784" s="758"/>
      <c r="C2784" t="s">
        <v>350</v>
      </c>
      <c r="D2784" s="509">
        <v>24707.7</v>
      </c>
      <c r="E2784" s="511"/>
    </row>
    <row r="2785" spans="1:5">
      <c r="A2785" s="21">
        <v>9</v>
      </c>
      <c r="B2785" s="758"/>
      <c r="C2785" t="s">
        <v>929</v>
      </c>
      <c r="D2785" s="509">
        <v>0</v>
      </c>
      <c r="E2785" s="511"/>
    </row>
    <row r="2786" spans="1:5" ht="12.75" customHeight="1">
      <c r="A2786" s="21">
        <v>9</v>
      </c>
      <c r="B2786" s="762"/>
      <c r="C2786" t="s">
        <v>345</v>
      </c>
      <c r="D2786" s="509">
        <v>0</v>
      </c>
      <c r="E2786" s="511"/>
    </row>
    <row r="2787" spans="1:5" ht="12.75" customHeight="1">
      <c r="A2787" s="21">
        <v>2</v>
      </c>
      <c r="B2787" s="761" t="s">
        <v>865</v>
      </c>
      <c r="C2787" t="s">
        <v>348</v>
      </c>
      <c r="D2787" s="509">
        <v>0</v>
      </c>
      <c r="E2787" s="511"/>
    </row>
    <row r="2788" spans="1:5">
      <c r="A2788" s="21">
        <v>2</v>
      </c>
      <c r="B2788" s="758"/>
      <c r="C2788" t="s">
        <v>349</v>
      </c>
      <c r="D2788" s="509">
        <v>0</v>
      </c>
      <c r="E2788" s="511"/>
    </row>
    <row r="2789" spans="1:5">
      <c r="A2789" s="21">
        <v>2</v>
      </c>
      <c r="B2789" s="758"/>
      <c r="C2789" t="s">
        <v>350</v>
      </c>
      <c r="D2789" s="509">
        <v>9047</v>
      </c>
      <c r="E2789" s="511"/>
    </row>
    <row r="2790" spans="1:5">
      <c r="A2790" s="21">
        <v>2</v>
      </c>
      <c r="B2790" s="758"/>
      <c r="C2790" t="s">
        <v>929</v>
      </c>
      <c r="D2790" s="509">
        <v>0</v>
      </c>
      <c r="E2790" s="511"/>
    </row>
    <row r="2791" spans="1:5" ht="12.75" customHeight="1">
      <c r="A2791" s="21">
        <v>2</v>
      </c>
      <c r="B2791" s="762"/>
      <c r="C2791" t="s">
        <v>345</v>
      </c>
      <c r="D2791" s="509">
        <v>0</v>
      </c>
      <c r="E2791" s="511"/>
    </row>
    <row r="2792" spans="1:5" ht="12.75" customHeight="1">
      <c r="A2792" s="21">
        <v>2</v>
      </c>
      <c r="B2792" s="759" t="s">
        <v>1006</v>
      </c>
      <c r="C2792" t="s">
        <v>348</v>
      </c>
      <c r="D2792" s="509">
        <v>0</v>
      </c>
      <c r="E2792" s="620"/>
    </row>
    <row r="2793" spans="1:5" ht="12.75" customHeight="1">
      <c r="A2793" s="21">
        <v>2</v>
      </c>
      <c r="B2793" s="758"/>
      <c r="C2793" t="s">
        <v>349</v>
      </c>
      <c r="D2793" s="509">
        <v>0</v>
      </c>
      <c r="E2793" s="620"/>
    </row>
    <row r="2794" spans="1:5" ht="12.75" customHeight="1">
      <c r="A2794" s="21">
        <v>2</v>
      </c>
      <c r="B2794" s="758"/>
      <c r="C2794" t="s">
        <v>350</v>
      </c>
      <c r="D2794" s="509">
        <v>11042.9</v>
      </c>
      <c r="E2794" s="620"/>
    </row>
    <row r="2795" spans="1:5" ht="12.75" customHeight="1">
      <c r="A2795" s="21">
        <v>2</v>
      </c>
      <c r="B2795" s="758"/>
      <c r="C2795" t="s">
        <v>929</v>
      </c>
      <c r="D2795" s="509">
        <v>0</v>
      </c>
      <c r="E2795" s="620"/>
    </row>
    <row r="2796" spans="1:5" ht="12.75" customHeight="1">
      <c r="A2796" s="21">
        <v>2</v>
      </c>
      <c r="B2796" s="760"/>
      <c r="C2796" t="s">
        <v>345</v>
      </c>
      <c r="D2796" s="509">
        <v>0</v>
      </c>
      <c r="E2796" s="620"/>
    </row>
    <row r="2797" spans="1:5" ht="12.75" customHeight="1">
      <c r="A2797" s="21">
        <v>1</v>
      </c>
      <c r="B2797" s="761" t="s">
        <v>1167</v>
      </c>
      <c r="C2797" t="s">
        <v>348</v>
      </c>
      <c r="D2797" s="509">
        <v>0</v>
      </c>
      <c r="E2797" s="511"/>
    </row>
    <row r="2798" spans="1:5" ht="12.75" customHeight="1">
      <c r="A2798" s="21">
        <v>1</v>
      </c>
      <c r="B2798" s="758"/>
      <c r="C2798" t="s">
        <v>349</v>
      </c>
      <c r="D2798" s="509">
        <v>0</v>
      </c>
      <c r="E2798" s="511"/>
    </row>
    <row r="2799" spans="1:5" ht="12.75" customHeight="1">
      <c r="A2799" s="21">
        <v>1</v>
      </c>
      <c r="B2799" s="758"/>
      <c r="C2799" t="s">
        <v>350</v>
      </c>
      <c r="D2799" s="509">
        <v>8084.8</v>
      </c>
      <c r="E2799" s="511"/>
    </row>
    <row r="2800" spans="1:5" ht="12.75" customHeight="1">
      <c r="A2800" s="21">
        <v>1</v>
      </c>
      <c r="B2800" s="758"/>
      <c r="C2800" t="s">
        <v>929</v>
      </c>
      <c r="D2800" s="509">
        <v>0</v>
      </c>
      <c r="E2800" s="511"/>
    </row>
    <row r="2801" spans="1:5" ht="12.75" customHeight="1">
      <c r="A2801" s="21">
        <v>1</v>
      </c>
      <c r="B2801" s="762"/>
      <c r="C2801" t="s">
        <v>345</v>
      </c>
      <c r="D2801" s="509">
        <v>0</v>
      </c>
      <c r="E2801" s="511"/>
    </row>
    <row r="2802" spans="1:5" ht="12.75" customHeight="1">
      <c r="A2802" s="21">
        <v>2</v>
      </c>
      <c r="B2802" s="761" t="s">
        <v>866</v>
      </c>
      <c r="C2802" t="s">
        <v>348</v>
      </c>
      <c r="D2802" s="509">
        <v>0</v>
      </c>
      <c r="E2802" s="511"/>
    </row>
    <row r="2803" spans="1:5">
      <c r="A2803" s="21">
        <v>2</v>
      </c>
      <c r="B2803" s="758"/>
      <c r="C2803" t="s">
        <v>349</v>
      </c>
      <c r="D2803" s="509">
        <v>0</v>
      </c>
      <c r="E2803" s="511"/>
    </row>
    <row r="2804" spans="1:5">
      <c r="A2804" s="21">
        <v>2</v>
      </c>
      <c r="B2804" s="758"/>
      <c r="C2804" t="s">
        <v>350</v>
      </c>
      <c r="D2804" s="509">
        <v>194481.8</v>
      </c>
      <c r="E2804" s="511"/>
    </row>
    <row r="2805" spans="1:5">
      <c r="A2805" s="21">
        <v>2</v>
      </c>
      <c r="B2805" s="758"/>
      <c r="C2805" t="s">
        <v>929</v>
      </c>
      <c r="D2805" s="509">
        <v>0</v>
      </c>
      <c r="E2805" s="511"/>
    </row>
    <row r="2806" spans="1:5" ht="12.75" customHeight="1">
      <c r="A2806" s="21">
        <v>2</v>
      </c>
      <c r="B2806" s="762"/>
      <c r="C2806" t="s">
        <v>345</v>
      </c>
      <c r="D2806" s="509">
        <v>0</v>
      </c>
      <c r="E2806" s="511"/>
    </row>
    <row r="2807" spans="1:5" ht="12.75" customHeight="1">
      <c r="A2807" s="21">
        <v>2</v>
      </c>
      <c r="B2807" s="761" t="s">
        <v>867</v>
      </c>
      <c r="C2807" t="s">
        <v>348</v>
      </c>
      <c r="D2807" s="509">
        <v>0</v>
      </c>
      <c r="E2807" s="511"/>
    </row>
    <row r="2808" spans="1:5">
      <c r="A2808" s="21">
        <v>2</v>
      </c>
      <c r="B2808" s="758"/>
      <c r="C2808" t="s">
        <v>349</v>
      </c>
      <c r="D2808" s="509">
        <v>0</v>
      </c>
      <c r="E2808" s="511"/>
    </row>
    <row r="2809" spans="1:5">
      <c r="A2809" s="21">
        <v>2</v>
      </c>
      <c r="B2809" s="758"/>
      <c r="C2809" t="s">
        <v>350</v>
      </c>
      <c r="D2809" s="509">
        <v>118458</v>
      </c>
      <c r="E2809" s="511"/>
    </row>
    <row r="2810" spans="1:5">
      <c r="A2810" s="21">
        <v>2</v>
      </c>
      <c r="B2810" s="758"/>
      <c r="C2810" t="s">
        <v>929</v>
      </c>
      <c r="D2810" s="509">
        <v>0</v>
      </c>
      <c r="E2810" s="511"/>
    </row>
    <row r="2811" spans="1:5">
      <c r="A2811" s="21">
        <v>2</v>
      </c>
      <c r="B2811" s="762"/>
      <c r="C2811" t="s">
        <v>345</v>
      </c>
      <c r="D2811" s="509">
        <v>0</v>
      </c>
      <c r="E2811" s="511"/>
    </row>
    <row r="2812" spans="1:5">
      <c r="A2812" s="21">
        <v>1</v>
      </c>
      <c r="B2812" s="761" t="s">
        <v>1168</v>
      </c>
      <c r="C2812" t="s">
        <v>348</v>
      </c>
      <c r="D2812" s="509">
        <v>0</v>
      </c>
      <c r="E2812" s="511"/>
    </row>
    <row r="2813" spans="1:5">
      <c r="A2813" s="21">
        <v>1</v>
      </c>
      <c r="B2813" s="758"/>
      <c r="C2813" t="s">
        <v>349</v>
      </c>
      <c r="D2813" s="509">
        <v>0</v>
      </c>
      <c r="E2813" s="511"/>
    </row>
    <row r="2814" spans="1:5">
      <c r="A2814" s="21">
        <v>1</v>
      </c>
      <c r="B2814" s="758"/>
      <c r="C2814" t="s">
        <v>350</v>
      </c>
      <c r="D2814" s="509">
        <v>3834.7</v>
      </c>
      <c r="E2814" s="511"/>
    </row>
    <row r="2815" spans="1:5">
      <c r="A2815" s="21">
        <v>1</v>
      </c>
      <c r="B2815" s="758"/>
      <c r="C2815" t="s">
        <v>929</v>
      </c>
      <c r="D2815" s="509">
        <v>0</v>
      </c>
      <c r="E2815" s="511"/>
    </row>
    <row r="2816" spans="1:5">
      <c r="A2816" s="21">
        <v>1</v>
      </c>
      <c r="B2816" s="758"/>
      <c r="C2816" t="s">
        <v>345</v>
      </c>
      <c r="D2816" s="509">
        <v>0</v>
      </c>
      <c r="E2816" s="511"/>
    </row>
    <row r="2817" spans="1:5">
      <c r="A2817" s="21">
        <v>1</v>
      </c>
      <c r="B2817" s="758" t="s">
        <v>1169</v>
      </c>
      <c r="C2817" t="s">
        <v>348</v>
      </c>
      <c r="D2817" s="509">
        <v>0</v>
      </c>
      <c r="E2817" s="511"/>
    </row>
    <row r="2818" spans="1:5">
      <c r="A2818" s="21">
        <v>1</v>
      </c>
      <c r="B2818" s="758"/>
      <c r="C2818" t="s">
        <v>349</v>
      </c>
      <c r="D2818" s="509">
        <v>0</v>
      </c>
      <c r="E2818" s="511"/>
    </row>
    <row r="2819" spans="1:5">
      <c r="A2819" s="21">
        <v>1</v>
      </c>
      <c r="B2819" s="758"/>
      <c r="C2819" t="s">
        <v>350</v>
      </c>
      <c r="D2819" s="509">
        <v>9405.6</v>
      </c>
      <c r="E2819" s="511"/>
    </row>
    <row r="2820" spans="1:5">
      <c r="A2820" s="21">
        <v>1</v>
      </c>
      <c r="B2820" s="758"/>
      <c r="C2820" t="s">
        <v>929</v>
      </c>
      <c r="D2820" s="509">
        <v>0</v>
      </c>
      <c r="E2820" s="511"/>
    </row>
    <row r="2821" spans="1:5">
      <c r="A2821" s="21">
        <v>1</v>
      </c>
      <c r="B2821" s="762"/>
      <c r="C2821" t="s">
        <v>345</v>
      </c>
      <c r="D2821" s="509">
        <v>0</v>
      </c>
      <c r="E2821" s="511"/>
    </row>
    <row r="2822" spans="1:5" s="82" customFormat="1">
      <c r="A2822" s="81">
        <v>1</v>
      </c>
      <c r="B2822" s="761" t="s">
        <v>868</v>
      </c>
      <c r="C2822" s="82" t="s">
        <v>348</v>
      </c>
      <c r="D2822" s="509">
        <v>2286789.5</v>
      </c>
      <c r="E2822" s="511"/>
    </row>
    <row r="2823" spans="1:5">
      <c r="A2823" s="21">
        <v>1</v>
      </c>
      <c r="B2823" s="758"/>
      <c r="C2823" t="s">
        <v>349</v>
      </c>
      <c r="D2823" s="509">
        <v>40638.1</v>
      </c>
      <c r="E2823" s="511"/>
    </row>
    <row r="2824" spans="1:5">
      <c r="A2824" s="21">
        <v>1</v>
      </c>
      <c r="B2824" s="758"/>
      <c r="C2824" t="s">
        <v>350</v>
      </c>
      <c r="D2824" s="509">
        <v>159237</v>
      </c>
      <c r="E2824" s="511"/>
    </row>
    <row r="2825" spans="1:5">
      <c r="A2825" s="21">
        <v>1</v>
      </c>
      <c r="B2825" s="758"/>
      <c r="C2825" t="s">
        <v>929</v>
      </c>
      <c r="D2825" s="509">
        <v>0</v>
      </c>
      <c r="E2825" s="511"/>
    </row>
    <row r="2826" spans="1:5" ht="12.75" customHeight="1">
      <c r="A2826" s="21">
        <v>1</v>
      </c>
      <c r="B2826" s="762"/>
      <c r="C2826" t="s">
        <v>345</v>
      </c>
      <c r="D2826" s="509">
        <v>0</v>
      </c>
      <c r="E2826" s="511"/>
    </row>
    <row r="2827" spans="1:5" ht="12.75" customHeight="1">
      <c r="A2827" s="21">
        <v>2</v>
      </c>
      <c r="B2827" s="761" t="s">
        <v>869</v>
      </c>
      <c r="C2827" t="s">
        <v>348</v>
      </c>
      <c r="D2827" s="509">
        <v>0</v>
      </c>
      <c r="E2827" s="511"/>
    </row>
    <row r="2828" spans="1:5">
      <c r="A2828" s="21">
        <v>2</v>
      </c>
      <c r="B2828" s="758"/>
      <c r="C2828" t="s">
        <v>349</v>
      </c>
      <c r="D2828" s="509">
        <v>0</v>
      </c>
      <c r="E2828" s="511"/>
    </row>
    <row r="2829" spans="1:5">
      <c r="A2829" s="21">
        <v>2</v>
      </c>
      <c r="B2829" s="758"/>
      <c r="C2829" t="s">
        <v>350</v>
      </c>
      <c r="D2829" s="509">
        <v>51054.400000000001</v>
      </c>
      <c r="E2829" s="511"/>
    </row>
    <row r="2830" spans="1:5">
      <c r="A2830" s="21">
        <v>2</v>
      </c>
      <c r="B2830" s="758"/>
      <c r="C2830" t="s">
        <v>929</v>
      </c>
      <c r="D2830" s="509">
        <v>0</v>
      </c>
      <c r="E2830" s="511"/>
    </row>
    <row r="2831" spans="1:5" ht="12.75" customHeight="1">
      <c r="A2831" s="21">
        <v>2</v>
      </c>
      <c r="B2831" s="762"/>
      <c r="C2831" t="s">
        <v>345</v>
      </c>
      <c r="D2831" s="509">
        <v>0</v>
      </c>
      <c r="E2831" s="511"/>
    </row>
    <row r="2832" spans="1:5" ht="12.75" customHeight="1">
      <c r="A2832" s="21">
        <v>1</v>
      </c>
      <c r="B2832" s="761" t="s">
        <v>870</v>
      </c>
      <c r="C2832" t="s">
        <v>348</v>
      </c>
      <c r="D2832" s="509">
        <v>1072805.6000000001</v>
      </c>
      <c r="E2832" s="511"/>
    </row>
    <row r="2833" spans="1:5">
      <c r="A2833" s="21">
        <v>1</v>
      </c>
      <c r="B2833" s="758"/>
      <c r="C2833" t="s">
        <v>349</v>
      </c>
      <c r="D2833" s="509">
        <v>0</v>
      </c>
      <c r="E2833" s="511"/>
    </row>
    <row r="2834" spans="1:5">
      <c r="A2834" s="21">
        <v>1</v>
      </c>
      <c r="B2834" s="758"/>
      <c r="C2834" t="s">
        <v>350</v>
      </c>
      <c r="D2834" s="509">
        <v>33836</v>
      </c>
      <c r="E2834" s="511"/>
    </row>
    <row r="2835" spans="1:5">
      <c r="A2835" s="21">
        <v>1</v>
      </c>
      <c r="B2835" s="758"/>
      <c r="C2835" t="s">
        <v>929</v>
      </c>
      <c r="D2835" s="509">
        <v>0</v>
      </c>
      <c r="E2835" s="511"/>
    </row>
    <row r="2836" spans="1:5" ht="12.75" customHeight="1">
      <c r="A2836" s="21">
        <v>1</v>
      </c>
      <c r="B2836" s="762"/>
      <c r="C2836" t="s">
        <v>345</v>
      </c>
      <c r="D2836" s="509">
        <v>0</v>
      </c>
      <c r="E2836" s="511"/>
    </row>
    <row r="2837" spans="1:5" ht="12.75" customHeight="1">
      <c r="A2837" s="21">
        <v>1</v>
      </c>
      <c r="B2837" s="761" t="s">
        <v>871</v>
      </c>
      <c r="C2837" t="s">
        <v>348</v>
      </c>
      <c r="D2837" s="509">
        <v>0</v>
      </c>
      <c r="E2837" s="511"/>
    </row>
    <row r="2838" spans="1:5">
      <c r="A2838" s="21">
        <v>1</v>
      </c>
      <c r="B2838" s="758"/>
      <c r="C2838" t="s">
        <v>349</v>
      </c>
      <c r="D2838" s="509">
        <v>0</v>
      </c>
      <c r="E2838" s="511"/>
    </row>
    <row r="2839" spans="1:5">
      <c r="A2839" s="21">
        <v>1</v>
      </c>
      <c r="B2839" s="758"/>
      <c r="C2839" t="s">
        <v>350</v>
      </c>
      <c r="D2839" s="509">
        <v>78346.3</v>
      </c>
      <c r="E2839" s="511"/>
    </row>
    <row r="2840" spans="1:5">
      <c r="A2840" s="21">
        <v>1</v>
      </c>
      <c r="B2840" s="758"/>
      <c r="C2840" t="s">
        <v>929</v>
      </c>
      <c r="D2840" s="509">
        <v>0</v>
      </c>
      <c r="E2840" s="511"/>
    </row>
    <row r="2841" spans="1:5" ht="12.75" customHeight="1">
      <c r="A2841" s="21">
        <v>1</v>
      </c>
      <c r="B2841" s="762"/>
      <c r="C2841" t="s">
        <v>345</v>
      </c>
      <c r="D2841" s="509">
        <v>0</v>
      </c>
      <c r="E2841" s="511"/>
    </row>
    <row r="2842" spans="1:5" ht="12.75" customHeight="1">
      <c r="A2842" s="21">
        <v>1</v>
      </c>
      <c r="B2842" s="761" t="s">
        <v>872</v>
      </c>
      <c r="C2842" t="s">
        <v>348</v>
      </c>
      <c r="D2842" s="509">
        <v>3825765.4</v>
      </c>
      <c r="E2842" s="511"/>
    </row>
    <row r="2843" spans="1:5">
      <c r="A2843" s="21">
        <v>1</v>
      </c>
      <c r="B2843" s="758"/>
      <c r="C2843" t="s">
        <v>349</v>
      </c>
      <c r="D2843" s="509">
        <v>33473.199999999997</v>
      </c>
      <c r="E2843" s="511"/>
    </row>
    <row r="2844" spans="1:5">
      <c r="A2844" s="21">
        <v>1</v>
      </c>
      <c r="B2844" s="758"/>
      <c r="C2844" t="s">
        <v>350</v>
      </c>
      <c r="D2844" s="509">
        <v>338126.3</v>
      </c>
      <c r="E2844" s="511"/>
    </row>
    <row r="2845" spans="1:5">
      <c r="A2845" s="21">
        <v>1</v>
      </c>
      <c r="B2845" s="758"/>
      <c r="C2845" t="s">
        <v>929</v>
      </c>
      <c r="D2845" s="509">
        <v>0</v>
      </c>
      <c r="E2845" s="511"/>
    </row>
    <row r="2846" spans="1:5" ht="12.75" customHeight="1">
      <c r="A2846" s="21">
        <v>1</v>
      </c>
      <c r="B2846" s="762"/>
      <c r="C2846" t="s">
        <v>345</v>
      </c>
      <c r="D2846" s="509">
        <v>29974.799999999999</v>
      </c>
      <c r="E2846" s="511"/>
    </row>
    <row r="2847" spans="1:5" ht="12.75" customHeight="1">
      <c r="A2847" s="21">
        <v>2</v>
      </c>
      <c r="B2847" s="761" t="s">
        <v>873</v>
      </c>
      <c r="C2847" t="s">
        <v>348</v>
      </c>
      <c r="D2847" s="509">
        <v>0</v>
      </c>
      <c r="E2847" s="511"/>
    </row>
    <row r="2848" spans="1:5">
      <c r="A2848" s="21">
        <v>2</v>
      </c>
      <c r="B2848" s="758"/>
      <c r="C2848" t="s">
        <v>349</v>
      </c>
      <c r="D2848" s="509">
        <v>0</v>
      </c>
      <c r="E2848" s="511"/>
    </row>
    <row r="2849" spans="1:5">
      <c r="A2849" s="21">
        <v>2</v>
      </c>
      <c r="B2849" s="758"/>
      <c r="C2849" t="s">
        <v>350</v>
      </c>
      <c r="D2849" s="509">
        <v>21185.4</v>
      </c>
      <c r="E2849" s="511"/>
    </row>
    <row r="2850" spans="1:5">
      <c r="A2850" s="21">
        <v>2</v>
      </c>
      <c r="B2850" s="758"/>
      <c r="C2850" t="s">
        <v>929</v>
      </c>
      <c r="D2850" s="509">
        <v>0</v>
      </c>
      <c r="E2850" s="511"/>
    </row>
    <row r="2851" spans="1:5" ht="12.75" customHeight="1">
      <c r="A2851" s="21">
        <v>2</v>
      </c>
      <c r="B2851" s="762"/>
      <c r="C2851" t="s">
        <v>345</v>
      </c>
      <c r="D2851" s="509">
        <v>0</v>
      </c>
      <c r="E2851" s="511"/>
    </row>
    <row r="2852" spans="1:5" ht="24" customHeight="1">
      <c r="A2852" s="21">
        <v>1</v>
      </c>
      <c r="B2852" s="761" t="s">
        <v>874</v>
      </c>
      <c r="C2852" t="s">
        <v>348</v>
      </c>
      <c r="D2852" s="509">
        <v>135115.5</v>
      </c>
      <c r="E2852" s="511"/>
    </row>
    <row r="2853" spans="1:5" ht="12.75" customHeight="1">
      <c r="A2853" s="21">
        <v>1</v>
      </c>
      <c r="B2853" s="758"/>
      <c r="C2853" t="s">
        <v>349</v>
      </c>
      <c r="D2853" s="509">
        <v>0</v>
      </c>
      <c r="E2853" s="511"/>
    </row>
    <row r="2854" spans="1:5">
      <c r="A2854" s="21">
        <v>1</v>
      </c>
      <c r="B2854" s="758"/>
      <c r="C2854" t="s">
        <v>350</v>
      </c>
      <c r="D2854" s="509">
        <v>28912.9</v>
      </c>
      <c r="E2854" s="511"/>
    </row>
    <row r="2855" spans="1:5">
      <c r="A2855" s="21">
        <v>1</v>
      </c>
      <c r="B2855" s="758"/>
      <c r="C2855" t="s">
        <v>929</v>
      </c>
      <c r="D2855" s="509">
        <v>0</v>
      </c>
      <c r="E2855" s="511"/>
    </row>
    <row r="2856" spans="1:5" ht="12.75" customHeight="1">
      <c r="A2856" s="21">
        <v>1</v>
      </c>
      <c r="B2856" s="762"/>
      <c r="C2856" t="s">
        <v>345</v>
      </c>
      <c r="D2856" s="509">
        <v>0</v>
      </c>
      <c r="E2856" s="511"/>
    </row>
    <row r="2857" spans="1:5" ht="12.75" customHeight="1">
      <c r="A2857" s="21">
        <v>2</v>
      </c>
      <c r="B2857" s="761" t="s">
        <v>875</v>
      </c>
      <c r="C2857" t="s">
        <v>348</v>
      </c>
      <c r="D2857" s="509">
        <v>0</v>
      </c>
      <c r="E2857" s="511"/>
    </row>
    <row r="2858" spans="1:5">
      <c r="A2858" s="21">
        <v>2</v>
      </c>
      <c r="B2858" s="758"/>
      <c r="C2858" t="s">
        <v>349</v>
      </c>
      <c r="D2858" s="509">
        <v>0</v>
      </c>
      <c r="E2858" s="511"/>
    </row>
    <row r="2859" spans="1:5">
      <c r="A2859" s="21">
        <v>2</v>
      </c>
      <c r="B2859" s="758"/>
      <c r="C2859" t="s">
        <v>350</v>
      </c>
      <c r="D2859" s="509">
        <v>47672</v>
      </c>
      <c r="E2859" s="511"/>
    </row>
    <row r="2860" spans="1:5">
      <c r="A2860" s="21">
        <v>2</v>
      </c>
      <c r="B2860" s="758"/>
      <c r="C2860" t="s">
        <v>929</v>
      </c>
      <c r="D2860" s="509">
        <v>0</v>
      </c>
      <c r="E2860" s="511"/>
    </row>
    <row r="2861" spans="1:5" ht="12.75" customHeight="1">
      <c r="A2861" s="21">
        <v>2</v>
      </c>
      <c r="B2861" s="762"/>
      <c r="C2861" t="s">
        <v>345</v>
      </c>
      <c r="D2861" s="509">
        <v>0</v>
      </c>
      <c r="E2861" s="511"/>
    </row>
    <row r="2862" spans="1:5" ht="12.75" customHeight="1">
      <c r="A2862" s="21">
        <v>4</v>
      </c>
      <c r="B2862" s="761" t="s">
        <v>876</v>
      </c>
      <c r="C2862" t="s">
        <v>348</v>
      </c>
      <c r="D2862" s="509">
        <v>1499445.7</v>
      </c>
      <c r="E2862" s="511"/>
    </row>
    <row r="2863" spans="1:5">
      <c r="A2863" s="21">
        <v>4</v>
      </c>
      <c r="B2863" s="758"/>
      <c r="C2863" t="s">
        <v>349</v>
      </c>
      <c r="D2863" s="509">
        <v>0</v>
      </c>
      <c r="E2863" s="511"/>
    </row>
    <row r="2864" spans="1:5">
      <c r="A2864" s="21">
        <v>4</v>
      </c>
      <c r="B2864" s="758"/>
      <c r="C2864" t="s">
        <v>350</v>
      </c>
      <c r="D2864" s="509">
        <v>0</v>
      </c>
      <c r="E2864" s="511"/>
    </row>
    <row r="2865" spans="1:5">
      <c r="A2865" s="21">
        <v>4</v>
      </c>
      <c r="B2865" s="758"/>
      <c r="C2865" t="s">
        <v>929</v>
      </c>
      <c r="D2865" s="509">
        <v>0</v>
      </c>
      <c r="E2865" s="511"/>
    </row>
    <row r="2866" spans="1:5" ht="12.75" customHeight="1">
      <c r="A2866" s="21">
        <v>4</v>
      </c>
      <c r="B2866" s="762"/>
      <c r="C2866" t="s">
        <v>345</v>
      </c>
      <c r="D2866" s="509">
        <v>0</v>
      </c>
      <c r="E2866" s="511"/>
    </row>
    <row r="2867" spans="1:5" ht="12.75" customHeight="1">
      <c r="A2867" s="21">
        <v>2</v>
      </c>
      <c r="B2867" s="759" t="s">
        <v>1898</v>
      </c>
      <c r="C2867" t="s">
        <v>348</v>
      </c>
      <c r="D2867" s="509">
        <v>0</v>
      </c>
      <c r="E2867" s="620"/>
    </row>
    <row r="2868" spans="1:5" ht="12.75" customHeight="1">
      <c r="A2868" s="21">
        <v>2</v>
      </c>
      <c r="B2868" s="758"/>
      <c r="C2868" t="s">
        <v>349</v>
      </c>
      <c r="D2868" s="509">
        <v>0</v>
      </c>
      <c r="E2868" s="620"/>
    </row>
    <row r="2869" spans="1:5" ht="12.75" customHeight="1">
      <c r="A2869" s="21">
        <v>2</v>
      </c>
      <c r="B2869" s="758"/>
      <c r="C2869" t="s">
        <v>350</v>
      </c>
      <c r="D2869" s="509">
        <v>51583.8</v>
      </c>
      <c r="E2869" s="620"/>
    </row>
    <row r="2870" spans="1:5" ht="12.75" customHeight="1">
      <c r="A2870" s="21">
        <v>2</v>
      </c>
      <c r="B2870" s="758"/>
      <c r="C2870" t="s">
        <v>929</v>
      </c>
      <c r="D2870" s="509">
        <v>0</v>
      </c>
      <c r="E2870" s="620"/>
    </row>
    <row r="2871" spans="1:5" ht="12.75" customHeight="1">
      <c r="A2871" s="21">
        <v>2</v>
      </c>
      <c r="B2871" s="760"/>
      <c r="C2871" t="s">
        <v>345</v>
      </c>
      <c r="D2871" s="509">
        <v>0</v>
      </c>
      <c r="E2871" s="620"/>
    </row>
    <row r="2872" spans="1:5" ht="12.75" customHeight="1">
      <c r="A2872" s="21">
        <v>2</v>
      </c>
      <c r="B2872" s="761" t="s">
        <v>877</v>
      </c>
      <c r="C2872" t="s">
        <v>348</v>
      </c>
      <c r="D2872" s="509">
        <v>0</v>
      </c>
      <c r="E2872" s="511"/>
    </row>
    <row r="2873" spans="1:5">
      <c r="A2873" s="21">
        <v>2</v>
      </c>
      <c r="B2873" s="758"/>
      <c r="C2873" t="s">
        <v>349</v>
      </c>
      <c r="D2873" s="509">
        <v>0</v>
      </c>
      <c r="E2873" s="511"/>
    </row>
    <row r="2874" spans="1:5">
      <c r="A2874" s="21">
        <v>2</v>
      </c>
      <c r="B2874" s="758"/>
      <c r="C2874" t="s">
        <v>350</v>
      </c>
      <c r="D2874" s="509">
        <v>32274.1</v>
      </c>
      <c r="E2874" s="511"/>
    </row>
    <row r="2875" spans="1:5">
      <c r="A2875" s="21">
        <v>2</v>
      </c>
      <c r="B2875" s="758"/>
      <c r="C2875" t="s">
        <v>929</v>
      </c>
      <c r="D2875" s="509">
        <v>0</v>
      </c>
      <c r="E2875" s="511"/>
    </row>
    <row r="2876" spans="1:5" ht="12.75" customHeight="1">
      <c r="A2876" s="21">
        <v>2</v>
      </c>
      <c r="B2876" s="762"/>
      <c r="C2876" t="s">
        <v>345</v>
      </c>
      <c r="D2876" s="509">
        <v>0</v>
      </c>
      <c r="E2876" s="511"/>
    </row>
    <row r="2877" spans="1:5" ht="12.75" customHeight="1">
      <c r="A2877" s="21">
        <v>2</v>
      </c>
      <c r="B2877" s="761" t="s">
        <v>878</v>
      </c>
      <c r="C2877" t="s">
        <v>348</v>
      </c>
      <c r="D2877" s="509">
        <v>0</v>
      </c>
      <c r="E2877" s="511"/>
    </row>
    <row r="2878" spans="1:5">
      <c r="A2878" s="21">
        <v>2</v>
      </c>
      <c r="B2878" s="758"/>
      <c r="C2878" t="s">
        <v>349</v>
      </c>
      <c r="D2878" s="509">
        <v>0</v>
      </c>
      <c r="E2878" s="511"/>
    </row>
    <row r="2879" spans="1:5">
      <c r="A2879" s="21">
        <v>2</v>
      </c>
      <c r="B2879" s="758"/>
      <c r="C2879" t="s">
        <v>350</v>
      </c>
      <c r="D2879" s="509">
        <v>16092.9</v>
      </c>
      <c r="E2879" s="511"/>
    </row>
    <row r="2880" spans="1:5">
      <c r="A2880" s="21">
        <v>2</v>
      </c>
      <c r="B2880" s="758"/>
      <c r="C2880" t="s">
        <v>929</v>
      </c>
      <c r="D2880" s="509">
        <v>0</v>
      </c>
      <c r="E2880" s="511"/>
    </row>
    <row r="2881" spans="1:5" ht="12.75" customHeight="1">
      <c r="A2881" s="21">
        <v>2</v>
      </c>
      <c r="B2881" s="762"/>
      <c r="C2881" t="s">
        <v>345</v>
      </c>
      <c r="D2881" s="509">
        <v>0</v>
      </c>
      <c r="E2881" s="511"/>
    </row>
    <row r="2882" spans="1:5" ht="12.75" customHeight="1">
      <c r="A2882" s="21">
        <v>9</v>
      </c>
      <c r="B2882" s="761" t="s">
        <v>879</v>
      </c>
      <c r="C2882" t="s">
        <v>348</v>
      </c>
      <c r="D2882" s="509">
        <v>326686.40000000002</v>
      </c>
      <c r="E2882" s="511"/>
    </row>
    <row r="2883" spans="1:5">
      <c r="A2883" s="21">
        <v>9</v>
      </c>
      <c r="B2883" s="758"/>
      <c r="C2883" t="s">
        <v>349</v>
      </c>
      <c r="D2883" s="509">
        <v>2106.6999999999998</v>
      </c>
      <c r="E2883" s="511"/>
    </row>
    <row r="2884" spans="1:5">
      <c r="A2884" s="21">
        <v>9</v>
      </c>
      <c r="B2884" s="758"/>
      <c r="C2884" t="s">
        <v>350</v>
      </c>
      <c r="D2884" s="509">
        <v>18139.3</v>
      </c>
      <c r="E2884" s="511"/>
    </row>
    <row r="2885" spans="1:5">
      <c r="A2885" s="21">
        <v>9</v>
      </c>
      <c r="B2885" s="758"/>
      <c r="C2885" t="s">
        <v>929</v>
      </c>
      <c r="D2885" s="509">
        <v>0</v>
      </c>
      <c r="E2885" s="511"/>
    </row>
    <row r="2886" spans="1:5">
      <c r="A2886" s="21">
        <v>9</v>
      </c>
      <c r="B2886" s="762"/>
      <c r="C2886" t="s">
        <v>345</v>
      </c>
      <c r="D2886" s="509">
        <v>0</v>
      </c>
      <c r="E2886" s="511"/>
    </row>
    <row r="2887" spans="1:5">
      <c r="A2887" s="21">
        <v>11</v>
      </c>
      <c r="B2887" s="761" t="s">
        <v>880</v>
      </c>
      <c r="C2887" t="s">
        <v>348</v>
      </c>
      <c r="D2887" s="509">
        <v>2530316.4</v>
      </c>
      <c r="E2887" s="511"/>
    </row>
    <row r="2888" spans="1:5">
      <c r="A2888" s="21">
        <v>11</v>
      </c>
      <c r="B2888" s="758"/>
      <c r="C2888" t="s">
        <v>349</v>
      </c>
      <c r="D2888" s="509">
        <v>70480.3</v>
      </c>
      <c r="E2888" s="511"/>
    </row>
    <row r="2889" spans="1:5">
      <c r="A2889" s="21">
        <v>11</v>
      </c>
      <c r="B2889" s="758"/>
      <c r="C2889" t="s">
        <v>350</v>
      </c>
      <c r="D2889" s="509">
        <v>8253.1</v>
      </c>
      <c r="E2889" s="511"/>
    </row>
    <row r="2890" spans="1:5">
      <c r="A2890" s="21">
        <v>11</v>
      </c>
      <c r="B2890" s="758"/>
      <c r="C2890" t="s">
        <v>929</v>
      </c>
      <c r="D2890" s="509">
        <v>0</v>
      </c>
      <c r="E2890" s="511"/>
    </row>
    <row r="2891" spans="1:5" ht="12.75" customHeight="1">
      <c r="A2891" s="21">
        <v>11</v>
      </c>
      <c r="B2891" s="762"/>
      <c r="C2891" t="s">
        <v>345</v>
      </c>
      <c r="D2891" s="509">
        <v>0</v>
      </c>
      <c r="E2891" s="511"/>
    </row>
    <row r="2892" spans="1:5" ht="12.75" customHeight="1">
      <c r="A2892" s="21">
        <v>2</v>
      </c>
      <c r="B2892" s="761" t="s">
        <v>881</v>
      </c>
      <c r="C2892" t="s">
        <v>348</v>
      </c>
      <c r="D2892" s="509">
        <v>0</v>
      </c>
      <c r="E2892" s="511"/>
    </row>
    <row r="2893" spans="1:5">
      <c r="A2893" s="21">
        <v>2</v>
      </c>
      <c r="B2893" s="758"/>
      <c r="C2893" t="s">
        <v>349</v>
      </c>
      <c r="D2893" s="509">
        <v>0</v>
      </c>
      <c r="E2893" s="511"/>
    </row>
    <row r="2894" spans="1:5">
      <c r="A2894" s="21">
        <v>2</v>
      </c>
      <c r="B2894" s="758"/>
      <c r="C2894" t="s">
        <v>350</v>
      </c>
      <c r="D2894" s="509">
        <v>32961.199999999997</v>
      </c>
      <c r="E2894" s="511"/>
    </row>
    <row r="2895" spans="1:5">
      <c r="A2895" s="21">
        <v>2</v>
      </c>
      <c r="B2895" s="758"/>
      <c r="C2895" t="s">
        <v>929</v>
      </c>
      <c r="D2895" s="509">
        <v>0</v>
      </c>
      <c r="E2895" s="511"/>
    </row>
    <row r="2896" spans="1:5" ht="12.75" customHeight="1">
      <c r="A2896" s="21">
        <v>2</v>
      </c>
      <c r="B2896" s="762"/>
      <c r="C2896" t="s">
        <v>345</v>
      </c>
      <c r="D2896" s="509">
        <v>0</v>
      </c>
      <c r="E2896" s="511"/>
    </row>
    <row r="2897" spans="1:5" ht="12.75" customHeight="1">
      <c r="A2897" s="21">
        <v>1</v>
      </c>
      <c r="B2897" s="761" t="s">
        <v>882</v>
      </c>
      <c r="C2897" t="s">
        <v>348</v>
      </c>
      <c r="D2897" s="509">
        <v>598842.1</v>
      </c>
      <c r="E2897" s="511"/>
    </row>
    <row r="2898" spans="1:5">
      <c r="A2898" s="21">
        <v>1</v>
      </c>
      <c r="B2898" s="758"/>
      <c r="C2898" t="s">
        <v>349</v>
      </c>
      <c r="D2898" s="509">
        <v>0</v>
      </c>
      <c r="E2898" s="511"/>
    </row>
    <row r="2899" spans="1:5">
      <c r="A2899" s="21">
        <v>1</v>
      </c>
      <c r="B2899" s="758"/>
      <c r="C2899" t="s">
        <v>350</v>
      </c>
      <c r="D2899" s="509">
        <v>34719</v>
      </c>
      <c r="E2899" s="511"/>
    </row>
    <row r="2900" spans="1:5">
      <c r="A2900" s="21">
        <v>1</v>
      </c>
      <c r="B2900" s="758"/>
      <c r="C2900" t="s">
        <v>929</v>
      </c>
      <c r="D2900" s="509">
        <v>0</v>
      </c>
      <c r="E2900" s="511"/>
    </row>
    <row r="2901" spans="1:5" ht="12.75" customHeight="1">
      <c r="A2901" s="21">
        <v>1</v>
      </c>
      <c r="B2901" s="762"/>
      <c r="C2901" t="s">
        <v>345</v>
      </c>
      <c r="D2901" s="509">
        <v>0</v>
      </c>
      <c r="E2901" s="511"/>
    </row>
    <row r="2902" spans="1:5" ht="12.75" customHeight="1">
      <c r="A2902" s="21">
        <v>1</v>
      </c>
      <c r="B2902" s="761" t="s">
        <v>883</v>
      </c>
      <c r="C2902" t="s">
        <v>348</v>
      </c>
      <c r="D2902" s="509">
        <v>528891.6</v>
      </c>
      <c r="E2902" s="511"/>
    </row>
    <row r="2903" spans="1:5">
      <c r="A2903" s="21">
        <v>1</v>
      </c>
      <c r="B2903" s="758"/>
      <c r="C2903" t="s">
        <v>349</v>
      </c>
      <c r="D2903" s="509">
        <v>0</v>
      </c>
      <c r="E2903" s="511"/>
    </row>
    <row r="2904" spans="1:5">
      <c r="A2904" s="21">
        <v>1</v>
      </c>
      <c r="B2904" s="758"/>
      <c r="C2904" t="s">
        <v>350</v>
      </c>
      <c r="D2904" s="509">
        <v>21185.200000000001</v>
      </c>
      <c r="E2904" s="511"/>
    </row>
    <row r="2905" spans="1:5">
      <c r="A2905" s="21">
        <v>1</v>
      </c>
      <c r="B2905" s="758"/>
      <c r="C2905" t="s">
        <v>929</v>
      </c>
      <c r="D2905" s="509">
        <v>0</v>
      </c>
      <c r="E2905" s="511"/>
    </row>
    <row r="2906" spans="1:5">
      <c r="A2906" s="21">
        <v>1</v>
      </c>
      <c r="B2906" s="762"/>
      <c r="C2906" t="s">
        <v>345</v>
      </c>
      <c r="D2906" s="509">
        <v>0</v>
      </c>
      <c r="E2906" s="511"/>
    </row>
    <row r="2907" spans="1:5" ht="12.75" customHeight="1">
      <c r="A2907" s="21">
        <v>1</v>
      </c>
      <c r="B2907" s="761" t="s">
        <v>884</v>
      </c>
      <c r="C2907" t="s">
        <v>348</v>
      </c>
      <c r="D2907" s="509">
        <v>2377008.7999999998</v>
      </c>
      <c r="E2907" s="511"/>
    </row>
    <row r="2908" spans="1:5">
      <c r="A2908" s="21">
        <v>1</v>
      </c>
      <c r="B2908" s="758"/>
      <c r="C2908" t="s">
        <v>349</v>
      </c>
      <c r="D2908" s="509">
        <v>41245.300000000003</v>
      </c>
      <c r="E2908" s="511"/>
    </row>
    <row r="2909" spans="1:5">
      <c r="A2909" s="21">
        <v>1</v>
      </c>
      <c r="B2909" s="758"/>
      <c r="C2909" t="s">
        <v>350</v>
      </c>
      <c r="D2909" s="509">
        <v>0</v>
      </c>
      <c r="E2909" s="511"/>
    </row>
    <row r="2910" spans="1:5">
      <c r="A2910" s="21">
        <v>1</v>
      </c>
      <c r="B2910" s="758"/>
      <c r="C2910" t="s">
        <v>929</v>
      </c>
      <c r="D2910" s="509">
        <v>0</v>
      </c>
      <c r="E2910" s="511"/>
    </row>
    <row r="2911" spans="1:5" ht="12.75" customHeight="1">
      <c r="A2911" s="21">
        <v>1</v>
      </c>
      <c r="B2911" s="762"/>
      <c r="C2911" t="s">
        <v>345</v>
      </c>
      <c r="D2911" s="509">
        <v>17904.2</v>
      </c>
      <c r="E2911" s="511"/>
    </row>
    <row r="2912" spans="1:5" ht="12.75" customHeight="1">
      <c r="A2912" s="21">
        <v>1</v>
      </c>
      <c r="B2912" s="761" t="s">
        <v>885</v>
      </c>
      <c r="C2912" t="s">
        <v>348</v>
      </c>
      <c r="D2912" s="509">
        <v>414831.6</v>
      </c>
      <c r="E2912" s="511"/>
    </row>
    <row r="2913" spans="1:5">
      <c r="A2913" s="21">
        <v>1</v>
      </c>
      <c r="B2913" s="758"/>
      <c r="C2913" t="s">
        <v>349</v>
      </c>
      <c r="D2913" s="509">
        <v>0</v>
      </c>
      <c r="E2913" s="511"/>
    </row>
    <row r="2914" spans="1:5">
      <c r="A2914" s="21">
        <v>1</v>
      </c>
      <c r="B2914" s="758"/>
      <c r="C2914" t="s">
        <v>350</v>
      </c>
      <c r="D2914" s="509">
        <v>21205.8</v>
      </c>
      <c r="E2914" s="511"/>
    </row>
    <row r="2915" spans="1:5">
      <c r="A2915" s="21">
        <v>1</v>
      </c>
      <c r="B2915" s="758"/>
      <c r="C2915" t="s">
        <v>929</v>
      </c>
      <c r="D2915" s="509">
        <v>0</v>
      </c>
      <c r="E2915" s="511"/>
    </row>
    <row r="2916" spans="1:5" ht="12.75" customHeight="1">
      <c r="A2916" s="21">
        <v>1</v>
      </c>
      <c r="B2916" s="762"/>
      <c r="C2916" t="s">
        <v>345</v>
      </c>
      <c r="D2916" s="509">
        <v>0</v>
      </c>
      <c r="E2916" s="511"/>
    </row>
    <row r="2917" spans="1:5" ht="12.75" customHeight="1">
      <c r="A2917" s="21">
        <v>1</v>
      </c>
      <c r="B2917" s="761" t="s">
        <v>886</v>
      </c>
      <c r="C2917" t="s">
        <v>348</v>
      </c>
      <c r="D2917" s="509">
        <v>882407.2</v>
      </c>
      <c r="E2917" s="511"/>
    </row>
    <row r="2918" spans="1:5">
      <c r="A2918" s="21">
        <v>1</v>
      </c>
      <c r="B2918" s="758"/>
      <c r="C2918" t="s">
        <v>349</v>
      </c>
      <c r="D2918" s="509">
        <v>0</v>
      </c>
      <c r="E2918" s="511"/>
    </row>
    <row r="2919" spans="1:5">
      <c r="A2919" s="21">
        <v>1</v>
      </c>
      <c r="B2919" s="758"/>
      <c r="C2919" t="s">
        <v>350</v>
      </c>
      <c r="D2919" s="509">
        <v>46080.4</v>
      </c>
      <c r="E2919" s="511"/>
    </row>
    <row r="2920" spans="1:5">
      <c r="A2920" s="21">
        <v>1</v>
      </c>
      <c r="B2920" s="758"/>
      <c r="C2920" t="s">
        <v>929</v>
      </c>
      <c r="D2920" s="509">
        <v>0</v>
      </c>
      <c r="E2920" s="511"/>
    </row>
    <row r="2921" spans="1:5">
      <c r="A2921" s="21">
        <v>1</v>
      </c>
      <c r="B2921" s="762"/>
      <c r="C2921" t="s">
        <v>345</v>
      </c>
      <c r="D2921" s="509">
        <v>0</v>
      </c>
      <c r="E2921" s="511"/>
    </row>
    <row r="2922" spans="1:5">
      <c r="A2922" s="21">
        <v>2</v>
      </c>
      <c r="B2922" s="761" t="s">
        <v>887</v>
      </c>
      <c r="C2922" t="s">
        <v>348</v>
      </c>
      <c r="D2922" s="509">
        <v>726490.4</v>
      </c>
      <c r="E2922" s="511"/>
    </row>
    <row r="2923" spans="1:5">
      <c r="A2923" s="21">
        <v>2</v>
      </c>
      <c r="B2923" s="758"/>
      <c r="C2923" t="s">
        <v>349</v>
      </c>
      <c r="D2923" s="509">
        <v>0</v>
      </c>
      <c r="E2923" s="511"/>
    </row>
    <row r="2924" spans="1:5" ht="12.75" customHeight="1">
      <c r="A2924" s="21">
        <v>2</v>
      </c>
      <c r="B2924" s="758"/>
      <c r="C2924" t="s">
        <v>350</v>
      </c>
      <c r="D2924" s="509">
        <v>49422.5</v>
      </c>
      <c r="E2924" s="511"/>
    </row>
    <row r="2925" spans="1:5">
      <c r="A2925" s="21">
        <v>2</v>
      </c>
      <c r="B2925" s="758"/>
      <c r="C2925" t="s">
        <v>929</v>
      </c>
      <c r="D2925" s="509">
        <v>0</v>
      </c>
      <c r="E2925" s="511"/>
    </row>
    <row r="2926" spans="1:5" ht="12.75" customHeight="1">
      <c r="A2926" s="21">
        <v>2</v>
      </c>
      <c r="B2926" s="762"/>
      <c r="C2926" t="s">
        <v>345</v>
      </c>
      <c r="D2926" s="509">
        <v>0</v>
      </c>
      <c r="E2926" s="511"/>
    </row>
    <row r="2927" spans="1:5" ht="12.75" customHeight="1">
      <c r="A2927" s="21">
        <v>1</v>
      </c>
      <c r="B2927" s="761" t="s">
        <v>888</v>
      </c>
      <c r="C2927" t="s">
        <v>348</v>
      </c>
      <c r="D2927" s="509">
        <v>0</v>
      </c>
      <c r="E2927" s="511"/>
    </row>
    <row r="2928" spans="1:5">
      <c r="A2928" s="21">
        <v>1</v>
      </c>
      <c r="B2928" s="758"/>
      <c r="C2928" t="s">
        <v>349</v>
      </c>
      <c r="D2928" s="509">
        <v>0</v>
      </c>
      <c r="E2928" s="511"/>
    </row>
    <row r="2929" spans="1:5">
      <c r="A2929" s="21">
        <v>1</v>
      </c>
      <c r="B2929" s="758"/>
      <c r="C2929" t="s">
        <v>350</v>
      </c>
      <c r="D2929" s="509">
        <v>0</v>
      </c>
      <c r="E2929" s="511"/>
    </row>
    <row r="2930" spans="1:5">
      <c r="A2930" s="21">
        <v>1</v>
      </c>
      <c r="B2930" s="758"/>
      <c r="C2930" t="s">
        <v>929</v>
      </c>
      <c r="D2930" s="509">
        <v>0</v>
      </c>
      <c r="E2930" s="511"/>
    </row>
    <row r="2931" spans="1:5">
      <c r="A2931" s="21">
        <v>1</v>
      </c>
      <c r="B2931" s="762"/>
      <c r="C2931" t="s">
        <v>345</v>
      </c>
      <c r="D2931" s="509">
        <v>0</v>
      </c>
      <c r="E2931" s="511"/>
    </row>
    <row r="2932" spans="1:5">
      <c r="A2932" s="21">
        <v>1</v>
      </c>
      <c r="B2932" s="759" t="s">
        <v>1899</v>
      </c>
      <c r="C2932" t="s">
        <v>348</v>
      </c>
      <c r="D2932" s="509">
        <v>311964.40000000002</v>
      </c>
      <c r="E2932" s="620"/>
    </row>
    <row r="2933" spans="1:5">
      <c r="A2933" s="21">
        <v>1</v>
      </c>
      <c r="B2933" s="758"/>
      <c r="C2933" t="s">
        <v>349</v>
      </c>
      <c r="D2933" s="509">
        <v>0</v>
      </c>
      <c r="E2933" s="620"/>
    </row>
    <row r="2934" spans="1:5">
      <c r="A2934" s="21">
        <v>1</v>
      </c>
      <c r="B2934" s="758"/>
      <c r="C2934" t="s">
        <v>350</v>
      </c>
      <c r="D2934" s="509">
        <v>107150.1</v>
      </c>
      <c r="E2934" s="620"/>
    </row>
    <row r="2935" spans="1:5">
      <c r="A2935" s="21">
        <v>1</v>
      </c>
      <c r="B2935" s="758"/>
      <c r="C2935" t="s">
        <v>929</v>
      </c>
      <c r="D2935" s="509">
        <v>0</v>
      </c>
      <c r="E2935" s="620"/>
    </row>
    <row r="2936" spans="1:5">
      <c r="A2936" s="21">
        <v>1</v>
      </c>
      <c r="B2936" s="760"/>
      <c r="C2936" t="s">
        <v>345</v>
      </c>
      <c r="D2936" s="509">
        <v>0</v>
      </c>
      <c r="E2936" s="620"/>
    </row>
    <row r="2937" spans="1:5">
      <c r="A2937" s="21">
        <v>2</v>
      </c>
      <c r="B2937" s="761" t="s">
        <v>889</v>
      </c>
      <c r="C2937" t="s">
        <v>348</v>
      </c>
      <c r="D2937" s="509">
        <v>0</v>
      </c>
      <c r="E2937" s="511"/>
    </row>
    <row r="2938" spans="1:5">
      <c r="A2938" s="21">
        <v>2</v>
      </c>
      <c r="B2938" s="758"/>
      <c r="C2938" t="s">
        <v>349</v>
      </c>
      <c r="D2938" s="509">
        <v>0</v>
      </c>
      <c r="E2938" s="511"/>
    </row>
    <row r="2939" spans="1:5">
      <c r="A2939" s="21">
        <v>2</v>
      </c>
      <c r="B2939" s="758"/>
      <c r="C2939" t="s">
        <v>350</v>
      </c>
      <c r="D2939" s="509">
        <v>14341.3</v>
      </c>
      <c r="E2939" s="511"/>
    </row>
    <row r="2940" spans="1:5">
      <c r="A2940" s="21">
        <v>2</v>
      </c>
      <c r="B2940" s="758"/>
      <c r="C2940" t="s">
        <v>929</v>
      </c>
      <c r="D2940" s="509">
        <v>0</v>
      </c>
      <c r="E2940" s="511"/>
    </row>
    <row r="2941" spans="1:5">
      <c r="A2941" s="21">
        <v>2</v>
      </c>
      <c r="B2941" s="762"/>
      <c r="C2941" t="s">
        <v>345</v>
      </c>
      <c r="D2941" s="509">
        <v>0</v>
      </c>
      <c r="E2941" s="511"/>
    </row>
    <row r="2942" spans="1:5">
      <c r="A2942" s="21">
        <v>7</v>
      </c>
      <c r="B2942" s="761" t="s">
        <v>890</v>
      </c>
      <c r="C2942" t="s">
        <v>348</v>
      </c>
      <c r="D2942" s="509">
        <v>1002954.9</v>
      </c>
      <c r="E2942" s="511"/>
    </row>
    <row r="2943" spans="1:5">
      <c r="A2943" s="21">
        <v>7</v>
      </c>
      <c r="B2943" s="758"/>
      <c r="C2943" t="s">
        <v>349</v>
      </c>
      <c r="D2943" s="509">
        <v>0</v>
      </c>
      <c r="E2943" s="511"/>
    </row>
    <row r="2944" spans="1:5">
      <c r="A2944" s="21">
        <v>7</v>
      </c>
      <c r="B2944" s="758"/>
      <c r="C2944" t="s">
        <v>350</v>
      </c>
      <c r="D2944" s="509">
        <v>0</v>
      </c>
      <c r="E2944" s="511"/>
    </row>
    <row r="2945" spans="1:5">
      <c r="A2945" s="21">
        <v>7</v>
      </c>
      <c r="B2945" s="758"/>
      <c r="C2945" t="s">
        <v>929</v>
      </c>
      <c r="D2945" s="509">
        <v>0</v>
      </c>
      <c r="E2945" s="511"/>
    </row>
    <row r="2946" spans="1:5" ht="12.75" customHeight="1">
      <c r="A2946" s="21">
        <v>7</v>
      </c>
      <c r="B2946" s="762"/>
      <c r="C2946" t="s">
        <v>345</v>
      </c>
      <c r="D2946" s="509">
        <v>0</v>
      </c>
      <c r="E2946" s="511"/>
    </row>
    <row r="2947" spans="1:5" ht="12.75" customHeight="1">
      <c r="A2947" s="21">
        <v>4</v>
      </c>
      <c r="B2947" s="761" t="s">
        <v>891</v>
      </c>
      <c r="C2947" t="s">
        <v>348</v>
      </c>
      <c r="D2947" s="509">
        <v>446345.2</v>
      </c>
      <c r="E2947" s="511"/>
    </row>
    <row r="2948" spans="1:5">
      <c r="A2948" s="21">
        <v>4</v>
      </c>
      <c r="B2948" s="758"/>
      <c r="C2948" t="s">
        <v>349</v>
      </c>
      <c r="D2948" s="509">
        <v>0</v>
      </c>
      <c r="E2948" s="511"/>
    </row>
    <row r="2949" spans="1:5">
      <c r="A2949" s="21">
        <v>4</v>
      </c>
      <c r="B2949" s="758"/>
      <c r="C2949" t="s">
        <v>350</v>
      </c>
      <c r="D2949" s="509">
        <v>129683.2</v>
      </c>
      <c r="E2949" s="511"/>
    </row>
    <row r="2950" spans="1:5">
      <c r="A2950" s="21">
        <v>4</v>
      </c>
      <c r="B2950" s="758"/>
      <c r="C2950" t="s">
        <v>929</v>
      </c>
      <c r="D2950" s="509">
        <v>0</v>
      </c>
      <c r="E2950" s="511"/>
    </row>
    <row r="2951" spans="1:5" ht="12.75" customHeight="1">
      <c r="A2951" s="21">
        <v>4</v>
      </c>
      <c r="B2951" s="762"/>
      <c r="C2951" t="s">
        <v>345</v>
      </c>
      <c r="D2951" s="509">
        <v>0</v>
      </c>
      <c r="E2951" s="511"/>
    </row>
    <row r="2952" spans="1:5" ht="12.75" customHeight="1">
      <c r="A2952" s="21">
        <v>7</v>
      </c>
      <c r="B2952" s="761" t="s">
        <v>892</v>
      </c>
      <c r="C2952" t="s">
        <v>348</v>
      </c>
      <c r="D2952" s="509">
        <v>0</v>
      </c>
      <c r="E2952" s="511"/>
    </row>
    <row r="2953" spans="1:5">
      <c r="A2953" s="21">
        <v>7</v>
      </c>
      <c r="B2953" s="758"/>
      <c r="C2953" t="s">
        <v>349</v>
      </c>
      <c r="D2953" s="509">
        <v>0</v>
      </c>
      <c r="E2953" s="511"/>
    </row>
    <row r="2954" spans="1:5">
      <c r="A2954" s="21">
        <v>7</v>
      </c>
      <c r="B2954" s="758"/>
      <c r="C2954" t="s">
        <v>350</v>
      </c>
      <c r="D2954" s="509">
        <v>9219.4</v>
      </c>
      <c r="E2954" s="511"/>
    </row>
    <row r="2955" spans="1:5">
      <c r="A2955" s="21">
        <v>7</v>
      </c>
      <c r="B2955" s="758"/>
      <c r="C2955" t="s">
        <v>929</v>
      </c>
      <c r="D2955" s="509">
        <v>0</v>
      </c>
      <c r="E2955" s="511"/>
    </row>
    <row r="2956" spans="1:5" ht="12.75" customHeight="1">
      <c r="A2956" s="21">
        <v>7</v>
      </c>
      <c r="B2956" s="762"/>
      <c r="C2956" t="s">
        <v>345</v>
      </c>
      <c r="D2956" s="509">
        <v>0</v>
      </c>
      <c r="E2956" s="511"/>
    </row>
    <row r="2957" spans="1:5" ht="12.75" customHeight="1">
      <c r="A2957" s="21">
        <v>2</v>
      </c>
      <c r="B2957" s="761" t="s">
        <v>893</v>
      </c>
      <c r="C2957" t="s">
        <v>348</v>
      </c>
      <c r="D2957" s="509">
        <v>0</v>
      </c>
      <c r="E2957" s="511"/>
    </row>
    <row r="2958" spans="1:5">
      <c r="A2958" s="21">
        <v>2</v>
      </c>
      <c r="B2958" s="758"/>
      <c r="C2958" t="s">
        <v>349</v>
      </c>
      <c r="D2958" s="509">
        <v>0</v>
      </c>
      <c r="E2958" s="511"/>
    </row>
    <row r="2959" spans="1:5">
      <c r="A2959" s="21">
        <v>2</v>
      </c>
      <c r="B2959" s="758"/>
      <c r="C2959" t="s">
        <v>350</v>
      </c>
      <c r="D2959" s="509">
        <v>0</v>
      </c>
      <c r="E2959" s="511"/>
    </row>
    <row r="2960" spans="1:5">
      <c r="A2960" s="21">
        <v>2</v>
      </c>
      <c r="B2960" s="758"/>
      <c r="C2960" t="s">
        <v>929</v>
      </c>
      <c r="D2960" s="509">
        <v>0</v>
      </c>
      <c r="E2960" s="511"/>
    </row>
    <row r="2961" spans="1:5" ht="12.75" customHeight="1">
      <c r="A2961" s="21">
        <v>2</v>
      </c>
      <c r="B2961" s="762"/>
      <c r="C2961" t="s">
        <v>345</v>
      </c>
      <c r="D2961" s="509">
        <v>0</v>
      </c>
      <c r="E2961" s="511"/>
    </row>
    <row r="2962" spans="1:5" ht="12.75" customHeight="1">
      <c r="A2962" s="21">
        <v>1</v>
      </c>
      <c r="B2962" s="759" t="s">
        <v>1900</v>
      </c>
      <c r="C2962" t="s">
        <v>348</v>
      </c>
      <c r="D2962" s="509">
        <v>225638.7</v>
      </c>
      <c r="E2962" s="620"/>
    </row>
    <row r="2963" spans="1:5" ht="12.75" customHeight="1">
      <c r="A2963" s="21">
        <v>1</v>
      </c>
      <c r="B2963" s="758"/>
      <c r="C2963" t="s">
        <v>349</v>
      </c>
      <c r="D2963" s="509">
        <v>0</v>
      </c>
      <c r="E2963" s="620"/>
    </row>
    <row r="2964" spans="1:5" ht="12.75" customHeight="1">
      <c r="A2964" s="21">
        <v>1</v>
      </c>
      <c r="B2964" s="758"/>
      <c r="C2964" t="s">
        <v>350</v>
      </c>
      <c r="D2964" s="509">
        <v>0</v>
      </c>
      <c r="E2964" s="620"/>
    </row>
    <row r="2965" spans="1:5" ht="12.75" customHeight="1">
      <c r="A2965" s="21">
        <v>1</v>
      </c>
      <c r="B2965" s="758"/>
      <c r="C2965" t="s">
        <v>929</v>
      </c>
      <c r="D2965" s="509">
        <v>0</v>
      </c>
      <c r="E2965" s="620"/>
    </row>
    <row r="2966" spans="1:5" ht="12.75" customHeight="1">
      <c r="A2966" s="21">
        <v>1</v>
      </c>
      <c r="B2966" s="760"/>
      <c r="C2966" t="s">
        <v>345</v>
      </c>
      <c r="D2966" s="509">
        <v>0</v>
      </c>
      <c r="E2966" s="620"/>
    </row>
    <row r="2967" spans="1:5" ht="12.75" customHeight="1">
      <c r="A2967" s="21">
        <v>2</v>
      </c>
      <c r="B2967" s="761" t="s">
        <v>894</v>
      </c>
      <c r="C2967" t="s">
        <v>348</v>
      </c>
      <c r="D2967" s="509">
        <v>0</v>
      </c>
      <c r="E2967" s="511"/>
    </row>
    <row r="2968" spans="1:5">
      <c r="A2968" s="21">
        <v>2</v>
      </c>
      <c r="B2968" s="758"/>
      <c r="C2968" t="s">
        <v>349</v>
      </c>
      <c r="D2968" s="509">
        <v>0</v>
      </c>
      <c r="E2968" s="511"/>
    </row>
    <row r="2969" spans="1:5">
      <c r="A2969" s="21">
        <v>2</v>
      </c>
      <c r="B2969" s="758"/>
      <c r="C2969" t="s">
        <v>350</v>
      </c>
      <c r="D2969" s="509">
        <v>24725.5</v>
      </c>
      <c r="E2969" s="511"/>
    </row>
    <row r="2970" spans="1:5">
      <c r="A2970" s="21">
        <v>2</v>
      </c>
      <c r="B2970" s="758"/>
      <c r="C2970" t="s">
        <v>929</v>
      </c>
      <c r="D2970" s="509">
        <v>0</v>
      </c>
      <c r="E2970" s="511"/>
    </row>
    <row r="2971" spans="1:5">
      <c r="A2971" s="21">
        <v>2</v>
      </c>
      <c r="B2971" s="762"/>
      <c r="C2971" t="s">
        <v>345</v>
      </c>
      <c r="D2971" s="509">
        <v>0</v>
      </c>
      <c r="E2971" s="511"/>
    </row>
    <row r="2972" spans="1:5">
      <c r="A2972" s="21">
        <v>2</v>
      </c>
      <c r="B2972" s="761" t="s">
        <v>895</v>
      </c>
      <c r="C2972" t="s">
        <v>348</v>
      </c>
      <c r="D2972" s="509">
        <v>0</v>
      </c>
      <c r="E2972" s="511"/>
    </row>
    <row r="2973" spans="1:5">
      <c r="A2973" s="21">
        <v>2</v>
      </c>
      <c r="B2973" s="758"/>
      <c r="C2973" t="s">
        <v>349</v>
      </c>
      <c r="D2973" s="509">
        <v>0</v>
      </c>
      <c r="E2973" s="511"/>
    </row>
    <row r="2974" spans="1:5">
      <c r="A2974" s="21">
        <v>2</v>
      </c>
      <c r="B2974" s="758"/>
      <c r="C2974" t="s">
        <v>350</v>
      </c>
      <c r="D2974" s="509">
        <v>8974.1</v>
      </c>
      <c r="E2974" s="511"/>
    </row>
    <row r="2975" spans="1:5">
      <c r="A2975" s="21">
        <v>2</v>
      </c>
      <c r="B2975" s="758"/>
      <c r="C2975" t="s">
        <v>929</v>
      </c>
      <c r="D2975" s="509">
        <v>0</v>
      </c>
      <c r="E2975" s="511"/>
    </row>
    <row r="2976" spans="1:5">
      <c r="A2976" s="21">
        <v>2</v>
      </c>
      <c r="B2976" s="762"/>
      <c r="C2976" t="s">
        <v>345</v>
      </c>
      <c r="D2976" s="509">
        <v>0</v>
      </c>
      <c r="E2976" s="511"/>
    </row>
    <row r="2977" spans="1:5">
      <c r="A2977" s="21">
        <v>2</v>
      </c>
      <c r="B2977" s="761" t="s">
        <v>896</v>
      </c>
      <c r="C2977" t="s">
        <v>348</v>
      </c>
      <c r="D2977" s="509">
        <v>0</v>
      </c>
      <c r="E2977" s="511"/>
    </row>
    <row r="2978" spans="1:5">
      <c r="A2978" s="21">
        <v>2</v>
      </c>
      <c r="B2978" s="758"/>
      <c r="C2978" t="s">
        <v>349</v>
      </c>
      <c r="D2978" s="509">
        <v>0</v>
      </c>
      <c r="E2978" s="511"/>
    </row>
    <row r="2979" spans="1:5">
      <c r="A2979" s="21">
        <v>2</v>
      </c>
      <c r="B2979" s="758"/>
      <c r="C2979" t="s">
        <v>350</v>
      </c>
      <c r="D2979" s="509">
        <v>27845.7</v>
      </c>
      <c r="E2979" s="511"/>
    </row>
    <row r="2980" spans="1:5">
      <c r="A2980" s="21">
        <v>2</v>
      </c>
      <c r="B2980" s="758"/>
      <c r="C2980" t="s">
        <v>929</v>
      </c>
      <c r="D2980" s="509">
        <v>0</v>
      </c>
      <c r="E2980" s="511"/>
    </row>
    <row r="2981" spans="1:5">
      <c r="A2981" s="21">
        <v>2</v>
      </c>
      <c r="B2981" s="762"/>
      <c r="C2981" t="s">
        <v>345</v>
      </c>
      <c r="D2981" s="509">
        <v>0</v>
      </c>
      <c r="E2981" s="511"/>
    </row>
    <row r="2982" spans="1:5">
      <c r="A2982" s="21">
        <v>1</v>
      </c>
      <c r="B2982" s="759" t="s">
        <v>1901</v>
      </c>
      <c r="C2982" t="s">
        <v>348</v>
      </c>
      <c r="D2982" s="509">
        <v>21698.1</v>
      </c>
      <c r="E2982" s="620"/>
    </row>
    <row r="2983" spans="1:5">
      <c r="A2983" s="21">
        <v>1</v>
      </c>
      <c r="B2983" s="758"/>
      <c r="C2983" t="s">
        <v>349</v>
      </c>
      <c r="D2983" s="509">
        <v>0</v>
      </c>
      <c r="E2983" s="620"/>
    </row>
    <row r="2984" spans="1:5">
      <c r="A2984" s="21">
        <v>1</v>
      </c>
      <c r="B2984" s="758"/>
      <c r="C2984" t="s">
        <v>350</v>
      </c>
      <c r="D2984" s="509">
        <v>0</v>
      </c>
      <c r="E2984" s="620"/>
    </row>
    <row r="2985" spans="1:5">
      <c r="A2985" s="21">
        <v>1</v>
      </c>
      <c r="B2985" s="758"/>
      <c r="C2985" t="s">
        <v>929</v>
      </c>
      <c r="D2985" s="509">
        <v>0</v>
      </c>
      <c r="E2985" s="620"/>
    </row>
    <row r="2986" spans="1:5">
      <c r="A2986" s="21">
        <v>1</v>
      </c>
      <c r="B2986" s="760"/>
      <c r="C2986" t="s">
        <v>345</v>
      </c>
      <c r="D2986" s="509">
        <v>0</v>
      </c>
      <c r="E2986" s="620"/>
    </row>
    <row r="2987" spans="1:5">
      <c r="A2987" s="21">
        <v>2</v>
      </c>
      <c r="B2987" s="761" t="s">
        <v>897</v>
      </c>
      <c r="C2987" t="s">
        <v>348</v>
      </c>
      <c r="D2987" s="509">
        <v>0</v>
      </c>
      <c r="E2987" s="511"/>
    </row>
    <row r="2988" spans="1:5">
      <c r="A2988" s="21">
        <v>2</v>
      </c>
      <c r="B2988" s="758"/>
      <c r="C2988" t="s">
        <v>349</v>
      </c>
      <c r="D2988" s="509">
        <v>0</v>
      </c>
      <c r="E2988" s="511"/>
    </row>
    <row r="2989" spans="1:5">
      <c r="A2989" s="21">
        <v>2</v>
      </c>
      <c r="B2989" s="758"/>
      <c r="C2989" t="s">
        <v>350</v>
      </c>
      <c r="D2989" s="509">
        <v>118218.8</v>
      </c>
      <c r="E2989" s="511"/>
    </row>
    <row r="2990" spans="1:5">
      <c r="A2990" s="21">
        <v>2</v>
      </c>
      <c r="B2990" s="758"/>
      <c r="C2990" t="s">
        <v>929</v>
      </c>
      <c r="D2990" s="509">
        <v>0</v>
      </c>
      <c r="E2990" s="511"/>
    </row>
    <row r="2991" spans="1:5" ht="12.75" customHeight="1">
      <c r="A2991" s="21">
        <v>2</v>
      </c>
      <c r="B2991" s="762"/>
      <c r="C2991" t="s">
        <v>345</v>
      </c>
      <c r="D2991" s="509">
        <v>0</v>
      </c>
      <c r="E2991" s="511"/>
    </row>
    <row r="2992" spans="1:5" ht="12.75" customHeight="1">
      <c r="A2992" s="21">
        <v>2</v>
      </c>
      <c r="B2992" s="761" t="s">
        <v>898</v>
      </c>
      <c r="C2992" t="s">
        <v>348</v>
      </c>
      <c r="D2992" s="509">
        <v>0</v>
      </c>
      <c r="E2992" s="511"/>
    </row>
    <row r="2993" spans="1:5">
      <c r="A2993" s="21">
        <v>2</v>
      </c>
      <c r="B2993" s="758"/>
      <c r="C2993" t="s">
        <v>349</v>
      </c>
      <c r="D2993" s="509">
        <v>0</v>
      </c>
      <c r="E2993" s="511"/>
    </row>
    <row r="2994" spans="1:5">
      <c r="A2994" s="21">
        <v>2</v>
      </c>
      <c r="B2994" s="758"/>
      <c r="C2994" t="s">
        <v>350</v>
      </c>
      <c r="D2994" s="509">
        <v>19375.8</v>
      </c>
      <c r="E2994" s="511"/>
    </row>
    <row r="2995" spans="1:5">
      <c r="A2995" s="21">
        <v>2</v>
      </c>
      <c r="B2995" s="758"/>
      <c r="C2995" t="s">
        <v>929</v>
      </c>
      <c r="D2995" s="509">
        <v>0</v>
      </c>
      <c r="E2995" s="511"/>
    </row>
    <row r="2996" spans="1:5" ht="13.5" customHeight="1">
      <c r="A2996" s="21">
        <v>2</v>
      </c>
      <c r="B2996" s="762"/>
      <c r="C2996" t="s">
        <v>345</v>
      </c>
      <c r="D2996" s="509">
        <v>0</v>
      </c>
      <c r="E2996" s="511"/>
    </row>
    <row r="2997" spans="1:5" ht="12.75" customHeight="1">
      <c r="A2997" s="21">
        <v>2</v>
      </c>
      <c r="B2997" s="761" t="s">
        <v>899</v>
      </c>
      <c r="C2997" t="s">
        <v>348</v>
      </c>
      <c r="D2997" s="509">
        <v>0</v>
      </c>
      <c r="E2997" s="511"/>
    </row>
    <row r="2998" spans="1:5">
      <c r="A2998" s="21">
        <v>2</v>
      </c>
      <c r="B2998" s="758"/>
      <c r="C2998" t="s">
        <v>349</v>
      </c>
      <c r="D2998" s="509">
        <v>0</v>
      </c>
      <c r="E2998" s="511"/>
    </row>
    <row r="2999" spans="1:5">
      <c r="A2999" s="21">
        <v>2</v>
      </c>
      <c r="B2999" s="758"/>
      <c r="C2999" t="s">
        <v>350</v>
      </c>
      <c r="D2999" s="509">
        <v>53521.2</v>
      </c>
      <c r="E2999" s="511"/>
    </row>
    <row r="3000" spans="1:5">
      <c r="A3000" s="21">
        <v>2</v>
      </c>
      <c r="B3000" s="758"/>
      <c r="C3000" t="s">
        <v>929</v>
      </c>
      <c r="D3000" s="509">
        <v>0</v>
      </c>
      <c r="E3000" s="511"/>
    </row>
    <row r="3001" spans="1:5" ht="12.75" customHeight="1">
      <c r="A3001" s="21">
        <v>2</v>
      </c>
      <c r="B3001" s="762"/>
      <c r="C3001" t="s">
        <v>345</v>
      </c>
      <c r="D3001" s="509">
        <v>0</v>
      </c>
      <c r="E3001" s="511"/>
    </row>
    <row r="3002" spans="1:5" ht="24" customHeight="1">
      <c r="A3002" s="21">
        <v>2</v>
      </c>
      <c r="B3002" s="761" t="s">
        <v>900</v>
      </c>
      <c r="C3002" t="s">
        <v>348</v>
      </c>
      <c r="D3002" s="509">
        <v>98157.6</v>
      </c>
      <c r="E3002" s="511"/>
    </row>
    <row r="3003" spans="1:5" ht="24" customHeight="1">
      <c r="A3003" s="21">
        <v>2</v>
      </c>
      <c r="B3003" s="758"/>
      <c r="C3003" t="s">
        <v>349</v>
      </c>
      <c r="D3003" s="509">
        <v>0</v>
      </c>
      <c r="E3003" s="511"/>
    </row>
    <row r="3004" spans="1:5">
      <c r="A3004" s="21">
        <v>2</v>
      </c>
      <c r="B3004" s="758"/>
      <c r="C3004" t="s">
        <v>350</v>
      </c>
      <c r="D3004" s="509">
        <v>40778.199999999997</v>
      </c>
      <c r="E3004" s="511"/>
    </row>
    <row r="3005" spans="1:5">
      <c r="A3005" s="21">
        <v>2</v>
      </c>
      <c r="B3005" s="758"/>
      <c r="C3005" t="s">
        <v>929</v>
      </c>
      <c r="D3005" s="509">
        <v>0</v>
      </c>
      <c r="E3005" s="511"/>
    </row>
    <row r="3006" spans="1:5">
      <c r="A3006" s="21">
        <v>2</v>
      </c>
      <c r="B3006" s="762"/>
      <c r="C3006" t="s">
        <v>345</v>
      </c>
      <c r="D3006" s="509">
        <v>0</v>
      </c>
      <c r="E3006" s="511"/>
    </row>
    <row r="3007" spans="1:5">
      <c r="A3007" s="21">
        <v>2</v>
      </c>
      <c r="B3007" s="761" t="s">
        <v>901</v>
      </c>
      <c r="C3007" t="s">
        <v>348</v>
      </c>
      <c r="D3007" s="509">
        <v>0</v>
      </c>
      <c r="E3007" s="511"/>
    </row>
    <row r="3008" spans="1:5">
      <c r="A3008" s="21">
        <v>2</v>
      </c>
      <c r="B3008" s="758"/>
      <c r="C3008" t="s">
        <v>349</v>
      </c>
      <c r="D3008" s="509">
        <v>0</v>
      </c>
      <c r="E3008" s="511"/>
    </row>
    <row r="3009" spans="1:5">
      <c r="A3009" s="21">
        <v>2</v>
      </c>
      <c r="B3009" s="758"/>
      <c r="C3009" t="s">
        <v>350</v>
      </c>
      <c r="D3009" s="509">
        <v>12710.1</v>
      </c>
      <c r="E3009" s="511"/>
    </row>
    <row r="3010" spans="1:5">
      <c r="A3010" s="21">
        <v>2</v>
      </c>
      <c r="B3010" s="758"/>
      <c r="C3010" t="s">
        <v>929</v>
      </c>
      <c r="D3010" s="509">
        <v>0</v>
      </c>
      <c r="E3010" s="511"/>
    </row>
    <row r="3011" spans="1:5" ht="12.75" customHeight="1">
      <c r="A3011" s="21">
        <v>2</v>
      </c>
      <c r="B3011" s="762"/>
      <c r="C3011" t="s">
        <v>345</v>
      </c>
      <c r="D3011" s="509">
        <v>0</v>
      </c>
      <c r="E3011" s="511"/>
    </row>
    <row r="3012" spans="1:5">
      <c r="A3012" s="25">
        <v>2</v>
      </c>
      <c r="B3012" s="761" t="s">
        <v>902</v>
      </c>
      <c r="C3012" t="s">
        <v>348</v>
      </c>
      <c r="D3012" s="509">
        <v>0</v>
      </c>
      <c r="E3012" s="511"/>
    </row>
    <row r="3013" spans="1:5">
      <c r="A3013" s="25">
        <v>2</v>
      </c>
      <c r="B3013" s="758"/>
      <c r="C3013" t="s">
        <v>349</v>
      </c>
      <c r="D3013" s="509">
        <v>0</v>
      </c>
      <c r="E3013" s="511"/>
    </row>
    <row r="3014" spans="1:5">
      <c r="A3014" s="25">
        <v>2</v>
      </c>
      <c r="B3014" s="758"/>
      <c r="C3014" t="s">
        <v>350</v>
      </c>
      <c r="D3014" s="509">
        <v>17257.8</v>
      </c>
      <c r="E3014" s="511"/>
    </row>
    <row r="3015" spans="1:5">
      <c r="A3015" s="25">
        <v>2</v>
      </c>
      <c r="B3015" s="758"/>
      <c r="C3015" t="s">
        <v>929</v>
      </c>
      <c r="D3015" s="509">
        <v>0</v>
      </c>
      <c r="E3015" s="511"/>
    </row>
    <row r="3016" spans="1:5">
      <c r="A3016" s="25">
        <v>2</v>
      </c>
      <c r="B3016" s="762"/>
      <c r="C3016" t="s">
        <v>345</v>
      </c>
      <c r="D3016" s="509">
        <v>0</v>
      </c>
      <c r="E3016" s="511"/>
    </row>
    <row r="3017" spans="1:5">
      <c r="A3017" s="21">
        <v>2</v>
      </c>
      <c r="B3017" s="761" t="s">
        <v>903</v>
      </c>
      <c r="C3017" t="s">
        <v>348</v>
      </c>
      <c r="D3017" s="509">
        <v>0</v>
      </c>
      <c r="E3017" s="511"/>
    </row>
    <row r="3018" spans="1:5">
      <c r="A3018" s="21">
        <v>2</v>
      </c>
      <c r="B3018" s="758"/>
      <c r="C3018" t="s">
        <v>349</v>
      </c>
      <c r="D3018" s="509">
        <v>0</v>
      </c>
      <c r="E3018" s="511"/>
    </row>
    <row r="3019" spans="1:5">
      <c r="A3019" s="21">
        <v>2</v>
      </c>
      <c r="B3019" s="758"/>
      <c r="C3019" t="s">
        <v>350</v>
      </c>
      <c r="D3019" s="509">
        <v>44591.3</v>
      </c>
      <c r="E3019" s="511"/>
    </row>
    <row r="3020" spans="1:5">
      <c r="A3020" s="21">
        <v>2</v>
      </c>
      <c r="B3020" s="758"/>
      <c r="C3020" t="s">
        <v>929</v>
      </c>
      <c r="D3020" s="509">
        <v>0</v>
      </c>
      <c r="E3020" s="511"/>
    </row>
    <row r="3021" spans="1:5">
      <c r="A3021" s="21">
        <v>2</v>
      </c>
      <c r="B3021" s="762"/>
      <c r="C3021" t="s">
        <v>345</v>
      </c>
      <c r="D3021" s="509">
        <v>0</v>
      </c>
      <c r="E3021" s="511"/>
    </row>
    <row r="3022" spans="1:5">
      <c r="A3022" s="21">
        <v>3</v>
      </c>
      <c r="B3022" s="761" t="s">
        <v>904</v>
      </c>
      <c r="C3022" t="s">
        <v>348</v>
      </c>
      <c r="D3022" s="509">
        <v>288740.40000000002</v>
      </c>
      <c r="E3022" s="511"/>
    </row>
    <row r="3023" spans="1:5">
      <c r="A3023" s="21">
        <v>3</v>
      </c>
      <c r="B3023" s="758"/>
      <c r="C3023" t="s">
        <v>349</v>
      </c>
      <c r="D3023" s="509">
        <v>0</v>
      </c>
      <c r="E3023" s="511"/>
    </row>
    <row r="3024" spans="1:5">
      <c r="A3024" s="21">
        <v>3</v>
      </c>
      <c r="B3024" s="758"/>
      <c r="C3024" t="s">
        <v>350</v>
      </c>
      <c r="D3024" s="509">
        <v>56038.2</v>
      </c>
      <c r="E3024" s="511"/>
    </row>
    <row r="3025" spans="1:5">
      <c r="A3025" s="21">
        <v>3</v>
      </c>
      <c r="B3025" s="758"/>
      <c r="C3025" t="s">
        <v>929</v>
      </c>
      <c r="D3025" s="509">
        <v>0</v>
      </c>
      <c r="E3025" s="511"/>
    </row>
    <row r="3026" spans="1:5">
      <c r="A3026" s="21">
        <v>3</v>
      </c>
      <c r="B3026" s="762"/>
      <c r="C3026" t="s">
        <v>345</v>
      </c>
      <c r="D3026" s="509">
        <v>0</v>
      </c>
      <c r="E3026" s="511"/>
    </row>
    <row r="3027" spans="1:5">
      <c r="A3027" s="21">
        <v>4</v>
      </c>
      <c r="B3027" s="761" t="s">
        <v>905</v>
      </c>
      <c r="C3027" t="s">
        <v>348</v>
      </c>
      <c r="D3027" s="509">
        <v>1023029.8</v>
      </c>
      <c r="E3027" s="511"/>
    </row>
    <row r="3028" spans="1:5">
      <c r="A3028" s="21">
        <v>4</v>
      </c>
      <c r="B3028" s="758"/>
      <c r="C3028" t="s">
        <v>349</v>
      </c>
      <c r="D3028" s="509">
        <v>0</v>
      </c>
      <c r="E3028" s="511"/>
    </row>
    <row r="3029" spans="1:5">
      <c r="A3029" s="21">
        <v>4</v>
      </c>
      <c r="B3029" s="758"/>
      <c r="C3029" t="s">
        <v>350</v>
      </c>
      <c r="D3029" s="509">
        <v>0</v>
      </c>
      <c r="E3029" s="511"/>
    </row>
    <row r="3030" spans="1:5">
      <c r="A3030" s="21">
        <v>4</v>
      </c>
      <c r="B3030" s="758"/>
      <c r="C3030" t="s">
        <v>929</v>
      </c>
      <c r="D3030" s="509">
        <v>0</v>
      </c>
      <c r="E3030" s="511"/>
    </row>
    <row r="3031" spans="1:5" ht="12.75" customHeight="1">
      <c r="A3031" s="21">
        <v>4</v>
      </c>
      <c r="B3031" s="758"/>
      <c r="C3031" t="s">
        <v>345</v>
      </c>
      <c r="D3031" s="509">
        <v>0</v>
      </c>
      <c r="E3031" s="511"/>
    </row>
    <row r="3032" spans="1:5" ht="12.75" customHeight="1">
      <c r="A3032" s="21">
        <v>2</v>
      </c>
      <c r="B3032" s="761" t="s">
        <v>906</v>
      </c>
      <c r="C3032" t="s">
        <v>348</v>
      </c>
      <c r="D3032" s="509">
        <v>111478.3</v>
      </c>
      <c r="E3032" s="511"/>
    </row>
    <row r="3033" spans="1:5">
      <c r="A3033" s="21">
        <v>2</v>
      </c>
      <c r="B3033" s="758"/>
      <c r="C3033" t="s">
        <v>349</v>
      </c>
      <c r="D3033" s="509">
        <v>0</v>
      </c>
      <c r="E3033" s="511"/>
    </row>
    <row r="3034" spans="1:5">
      <c r="A3034" s="21">
        <v>2</v>
      </c>
      <c r="B3034" s="758"/>
      <c r="C3034" t="s">
        <v>350</v>
      </c>
      <c r="D3034" s="509">
        <v>12466.8</v>
      </c>
      <c r="E3034" s="511"/>
    </row>
    <row r="3035" spans="1:5">
      <c r="A3035" s="21">
        <v>2</v>
      </c>
      <c r="B3035" s="758"/>
      <c r="C3035" t="s">
        <v>929</v>
      </c>
      <c r="D3035" s="509">
        <v>0</v>
      </c>
      <c r="E3035" s="511"/>
    </row>
    <row r="3036" spans="1:5">
      <c r="A3036" s="21">
        <v>2</v>
      </c>
      <c r="B3036" s="758"/>
      <c r="C3036" t="s">
        <v>345</v>
      </c>
      <c r="D3036" s="509">
        <v>0</v>
      </c>
      <c r="E3036" s="511"/>
    </row>
    <row r="3037" spans="1:5">
      <c r="A3037" s="21">
        <v>4</v>
      </c>
      <c r="B3037" s="761" t="s">
        <v>907</v>
      </c>
      <c r="C3037" t="s">
        <v>348</v>
      </c>
      <c r="D3037" s="509">
        <v>1091904.2</v>
      </c>
      <c r="E3037" s="511"/>
    </row>
    <row r="3038" spans="1:5">
      <c r="A3038" s="21">
        <v>4</v>
      </c>
      <c r="B3038" s="758"/>
      <c r="C3038" t="s">
        <v>349</v>
      </c>
      <c r="D3038" s="509">
        <v>0</v>
      </c>
      <c r="E3038" s="511"/>
    </row>
    <row r="3039" spans="1:5">
      <c r="A3039" s="21">
        <v>4</v>
      </c>
      <c r="B3039" s="758"/>
      <c r="C3039" t="s">
        <v>350</v>
      </c>
      <c r="D3039" s="509">
        <v>0</v>
      </c>
      <c r="E3039" s="511"/>
    </row>
    <row r="3040" spans="1:5">
      <c r="A3040" s="21">
        <v>4</v>
      </c>
      <c r="B3040" s="758"/>
      <c r="C3040" t="s">
        <v>929</v>
      </c>
      <c r="D3040" s="509">
        <v>0</v>
      </c>
      <c r="E3040" s="511"/>
    </row>
    <row r="3041" spans="1:5">
      <c r="A3041" s="21">
        <v>4</v>
      </c>
      <c r="B3041" s="762"/>
      <c r="C3041" t="s">
        <v>345</v>
      </c>
      <c r="D3041" s="509">
        <v>0</v>
      </c>
      <c r="E3041" s="511"/>
    </row>
    <row r="3042" spans="1:5">
      <c r="A3042" s="21">
        <v>2</v>
      </c>
      <c r="B3042" s="761" t="s">
        <v>908</v>
      </c>
      <c r="C3042" t="s">
        <v>348</v>
      </c>
      <c r="D3042" s="509">
        <v>521927.5</v>
      </c>
      <c r="E3042" s="511"/>
    </row>
    <row r="3043" spans="1:5">
      <c r="A3043" s="21">
        <v>2</v>
      </c>
      <c r="B3043" s="758"/>
      <c r="C3043" t="s">
        <v>349</v>
      </c>
      <c r="D3043" s="509">
        <v>0</v>
      </c>
      <c r="E3043" s="511"/>
    </row>
    <row r="3044" spans="1:5">
      <c r="A3044" s="21">
        <v>2</v>
      </c>
      <c r="B3044" s="758"/>
      <c r="C3044" t="s">
        <v>350</v>
      </c>
      <c r="D3044" s="509">
        <v>45800.2</v>
      </c>
      <c r="E3044" s="511"/>
    </row>
    <row r="3045" spans="1:5">
      <c r="A3045" s="21">
        <v>2</v>
      </c>
      <c r="B3045" s="758"/>
      <c r="C3045" t="s">
        <v>929</v>
      </c>
      <c r="D3045" s="509">
        <v>0</v>
      </c>
      <c r="E3045" s="511"/>
    </row>
    <row r="3046" spans="1:5" ht="12.75" customHeight="1">
      <c r="A3046" s="21">
        <v>2</v>
      </c>
      <c r="B3046" s="762"/>
      <c r="C3046" t="s">
        <v>345</v>
      </c>
      <c r="D3046" s="509">
        <v>0</v>
      </c>
      <c r="E3046" s="511"/>
    </row>
    <row r="3047" spans="1:5" ht="12.75" customHeight="1">
      <c r="A3047" s="21">
        <v>2</v>
      </c>
      <c r="B3047" s="761" t="s">
        <v>1170</v>
      </c>
      <c r="C3047" t="s">
        <v>348</v>
      </c>
      <c r="D3047" s="509">
        <v>0</v>
      </c>
      <c r="E3047" s="511"/>
    </row>
    <row r="3048" spans="1:5" ht="12.75" customHeight="1">
      <c r="A3048" s="21">
        <v>2</v>
      </c>
      <c r="B3048" s="758"/>
      <c r="C3048" t="s">
        <v>349</v>
      </c>
      <c r="D3048" s="509">
        <v>0</v>
      </c>
      <c r="E3048" s="511"/>
    </row>
    <row r="3049" spans="1:5" ht="12.75" customHeight="1">
      <c r="A3049" s="21">
        <v>2</v>
      </c>
      <c r="B3049" s="758"/>
      <c r="C3049" t="s">
        <v>350</v>
      </c>
      <c r="D3049" s="509">
        <v>20070.3</v>
      </c>
      <c r="E3049" s="511"/>
    </row>
    <row r="3050" spans="1:5" ht="12.75" customHeight="1">
      <c r="A3050" s="21">
        <v>2</v>
      </c>
      <c r="B3050" s="758"/>
      <c r="C3050" t="s">
        <v>929</v>
      </c>
      <c r="D3050" s="509">
        <v>0</v>
      </c>
      <c r="E3050" s="511"/>
    </row>
    <row r="3051" spans="1:5" ht="12.75" customHeight="1">
      <c r="A3051" s="21">
        <v>2</v>
      </c>
      <c r="B3051" s="762"/>
      <c r="C3051" t="s">
        <v>345</v>
      </c>
      <c r="D3051" s="509">
        <v>0</v>
      </c>
      <c r="E3051" s="511"/>
    </row>
    <row r="3052" spans="1:5" ht="12.75" customHeight="1">
      <c r="A3052" s="21">
        <v>2</v>
      </c>
      <c r="B3052" s="761" t="s">
        <v>909</v>
      </c>
      <c r="C3052" t="s">
        <v>348</v>
      </c>
      <c r="D3052" s="509">
        <v>0</v>
      </c>
      <c r="E3052" s="511"/>
    </row>
    <row r="3053" spans="1:5">
      <c r="A3053" s="21">
        <v>2</v>
      </c>
      <c r="B3053" s="758"/>
      <c r="C3053" t="s">
        <v>349</v>
      </c>
      <c r="D3053" s="509">
        <v>0</v>
      </c>
      <c r="E3053" s="511"/>
    </row>
    <row r="3054" spans="1:5">
      <c r="A3054" s="21">
        <v>2</v>
      </c>
      <c r="B3054" s="758"/>
      <c r="C3054" t="s">
        <v>350</v>
      </c>
      <c r="D3054" s="509">
        <v>64755.7</v>
      </c>
      <c r="E3054" s="511"/>
    </row>
    <row r="3055" spans="1:5">
      <c r="A3055" s="21">
        <v>2</v>
      </c>
      <c r="B3055" s="758"/>
      <c r="C3055" t="s">
        <v>929</v>
      </c>
      <c r="D3055" s="509">
        <v>0</v>
      </c>
      <c r="E3055" s="511"/>
    </row>
    <row r="3056" spans="1:5">
      <c r="A3056" s="21">
        <v>2</v>
      </c>
      <c r="B3056" s="762"/>
      <c r="C3056" t="s">
        <v>345</v>
      </c>
      <c r="D3056" s="509">
        <v>0</v>
      </c>
      <c r="E3056" s="511"/>
    </row>
    <row r="3057" spans="1:5">
      <c r="A3057" s="21">
        <v>4</v>
      </c>
      <c r="B3057" s="761" t="s">
        <v>910</v>
      </c>
      <c r="C3057" t="s">
        <v>348</v>
      </c>
      <c r="D3057" s="509">
        <v>807445.6</v>
      </c>
      <c r="E3057" s="511"/>
    </row>
    <row r="3058" spans="1:5">
      <c r="A3058" s="21">
        <v>4</v>
      </c>
      <c r="B3058" s="758"/>
      <c r="C3058" t="s">
        <v>349</v>
      </c>
      <c r="D3058" s="509">
        <v>0</v>
      </c>
      <c r="E3058" s="511"/>
    </row>
    <row r="3059" spans="1:5">
      <c r="A3059" s="21">
        <v>4</v>
      </c>
      <c r="B3059" s="758"/>
      <c r="C3059" t="s">
        <v>350</v>
      </c>
      <c r="D3059" s="509">
        <v>0</v>
      </c>
      <c r="E3059" s="511"/>
    </row>
    <row r="3060" spans="1:5">
      <c r="A3060" s="21">
        <v>4</v>
      </c>
      <c r="B3060" s="758"/>
      <c r="C3060" t="s">
        <v>929</v>
      </c>
      <c r="D3060" s="509">
        <v>0</v>
      </c>
      <c r="E3060" s="511"/>
    </row>
    <row r="3061" spans="1:5">
      <c r="A3061" s="21">
        <v>4</v>
      </c>
      <c r="B3061" s="762"/>
      <c r="C3061" t="s">
        <v>345</v>
      </c>
      <c r="D3061" s="509">
        <v>0</v>
      </c>
      <c r="E3061" s="511"/>
    </row>
    <row r="3062" spans="1:5">
      <c r="A3062" s="21">
        <v>2</v>
      </c>
      <c r="B3062" s="761" t="s">
        <v>911</v>
      </c>
      <c r="C3062" t="s">
        <v>348</v>
      </c>
      <c r="D3062" s="509">
        <v>0</v>
      </c>
      <c r="E3062" s="511"/>
    </row>
    <row r="3063" spans="1:5">
      <c r="A3063" s="21">
        <v>2</v>
      </c>
      <c r="B3063" s="758"/>
      <c r="C3063" t="s">
        <v>349</v>
      </c>
      <c r="D3063" s="509">
        <v>0</v>
      </c>
      <c r="E3063" s="511"/>
    </row>
    <row r="3064" spans="1:5">
      <c r="A3064" s="21">
        <v>2</v>
      </c>
      <c r="B3064" s="758"/>
      <c r="C3064" t="s">
        <v>350</v>
      </c>
      <c r="D3064" s="509">
        <v>24065.599999999999</v>
      </c>
      <c r="E3064" s="511"/>
    </row>
    <row r="3065" spans="1:5">
      <c r="A3065" s="21">
        <v>2</v>
      </c>
      <c r="B3065" s="758"/>
      <c r="C3065" t="s">
        <v>929</v>
      </c>
      <c r="D3065" s="509">
        <v>0</v>
      </c>
      <c r="E3065" s="511"/>
    </row>
    <row r="3066" spans="1:5">
      <c r="A3066" s="21">
        <v>2</v>
      </c>
      <c r="B3066" s="762"/>
      <c r="C3066" t="s">
        <v>345</v>
      </c>
      <c r="D3066" s="509">
        <v>0</v>
      </c>
      <c r="E3066" s="511"/>
    </row>
    <row r="3067" spans="1:5">
      <c r="A3067" s="21">
        <v>18</v>
      </c>
      <c r="B3067" s="761" t="s">
        <v>912</v>
      </c>
      <c r="C3067" t="s">
        <v>348</v>
      </c>
      <c r="D3067" s="509">
        <v>275285</v>
      </c>
      <c r="E3067" s="511"/>
    </row>
    <row r="3068" spans="1:5">
      <c r="A3068" s="21">
        <v>18</v>
      </c>
      <c r="B3068" s="758"/>
      <c r="C3068" t="s">
        <v>349</v>
      </c>
      <c r="D3068" s="509">
        <v>0</v>
      </c>
      <c r="E3068" s="511"/>
    </row>
    <row r="3069" spans="1:5">
      <c r="A3069" s="21">
        <v>18</v>
      </c>
      <c r="B3069" s="758"/>
      <c r="C3069" t="s">
        <v>350</v>
      </c>
      <c r="D3069" s="509">
        <v>67757.399999999994</v>
      </c>
      <c r="E3069" s="511"/>
    </row>
    <row r="3070" spans="1:5">
      <c r="A3070" s="21">
        <v>18</v>
      </c>
      <c r="B3070" s="758"/>
      <c r="C3070" t="s">
        <v>929</v>
      </c>
      <c r="D3070" s="509">
        <v>0</v>
      </c>
      <c r="E3070" s="511"/>
    </row>
    <row r="3071" spans="1:5">
      <c r="A3071" s="21">
        <v>18</v>
      </c>
      <c r="B3071" s="762"/>
      <c r="C3071" t="s">
        <v>345</v>
      </c>
      <c r="D3071" s="509">
        <v>0</v>
      </c>
      <c r="E3071" s="511"/>
    </row>
    <row r="3072" spans="1:5">
      <c r="A3072" s="21">
        <v>2</v>
      </c>
      <c r="B3072" s="761" t="s">
        <v>913</v>
      </c>
      <c r="C3072" t="s">
        <v>348</v>
      </c>
      <c r="D3072" s="509">
        <v>336759.3</v>
      </c>
      <c r="E3072" s="511"/>
    </row>
    <row r="3073" spans="1:5">
      <c r="A3073" s="21">
        <v>2</v>
      </c>
      <c r="B3073" s="758"/>
      <c r="C3073" t="s">
        <v>349</v>
      </c>
      <c r="D3073" s="509">
        <v>14994.7</v>
      </c>
      <c r="E3073" s="511"/>
    </row>
    <row r="3074" spans="1:5">
      <c r="A3074" s="21">
        <v>2</v>
      </c>
      <c r="B3074" s="758"/>
      <c r="C3074" t="s">
        <v>350</v>
      </c>
      <c r="D3074" s="509">
        <v>7048.5</v>
      </c>
      <c r="E3074" s="511"/>
    </row>
    <row r="3075" spans="1:5">
      <c r="A3075" s="21">
        <v>2</v>
      </c>
      <c r="B3075" s="758"/>
      <c r="C3075" t="s">
        <v>929</v>
      </c>
      <c r="D3075" s="509">
        <v>0</v>
      </c>
      <c r="E3075" s="511"/>
    </row>
    <row r="3076" spans="1:5">
      <c r="A3076" s="21">
        <v>2</v>
      </c>
      <c r="B3076" s="758"/>
      <c r="C3076" t="s">
        <v>345</v>
      </c>
      <c r="D3076" s="509">
        <v>0</v>
      </c>
      <c r="E3076" s="511"/>
    </row>
    <row r="3077" spans="1:5">
      <c r="A3077" s="21">
        <v>1</v>
      </c>
      <c r="B3077" s="761" t="s">
        <v>1902</v>
      </c>
      <c r="C3077" t="s">
        <v>348</v>
      </c>
      <c r="D3077" s="509">
        <v>0</v>
      </c>
      <c r="E3077" s="511"/>
    </row>
    <row r="3078" spans="1:5">
      <c r="A3078" s="21">
        <v>1</v>
      </c>
      <c r="B3078" s="758"/>
      <c r="C3078" t="s">
        <v>349</v>
      </c>
      <c r="D3078" s="509">
        <v>0</v>
      </c>
      <c r="E3078" s="511"/>
    </row>
    <row r="3079" spans="1:5">
      <c r="A3079" s="21">
        <v>1</v>
      </c>
      <c r="B3079" s="758"/>
      <c r="C3079" t="s">
        <v>350</v>
      </c>
      <c r="D3079" s="509">
        <v>0</v>
      </c>
      <c r="E3079" s="511"/>
    </row>
    <row r="3080" spans="1:5">
      <c r="A3080" s="21">
        <v>1</v>
      </c>
      <c r="B3080" s="758"/>
      <c r="C3080" t="s">
        <v>929</v>
      </c>
      <c r="D3080" s="509">
        <v>0</v>
      </c>
      <c r="E3080" s="511"/>
    </row>
    <row r="3081" spans="1:5">
      <c r="A3081" s="21">
        <v>1</v>
      </c>
      <c r="B3081" s="762"/>
      <c r="C3081" t="s">
        <v>345</v>
      </c>
      <c r="D3081" s="509">
        <v>0</v>
      </c>
      <c r="E3081" s="511"/>
    </row>
    <row r="3082" spans="1:5">
      <c r="A3082" s="21">
        <v>1</v>
      </c>
      <c r="B3082" s="761" t="s">
        <v>914</v>
      </c>
      <c r="C3082" t="s">
        <v>348</v>
      </c>
      <c r="D3082" s="509">
        <v>723684.9</v>
      </c>
      <c r="E3082" s="511"/>
    </row>
    <row r="3083" spans="1:5">
      <c r="A3083" s="21">
        <v>1</v>
      </c>
      <c r="B3083" s="758"/>
      <c r="C3083" t="s">
        <v>349</v>
      </c>
      <c r="D3083" s="509">
        <v>0</v>
      </c>
      <c r="E3083" s="511"/>
    </row>
    <row r="3084" spans="1:5">
      <c r="A3084" s="21">
        <v>1</v>
      </c>
      <c r="B3084" s="758"/>
      <c r="C3084" t="s">
        <v>350</v>
      </c>
      <c r="D3084" s="509">
        <v>12138.1</v>
      </c>
      <c r="E3084" s="511"/>
    </row>
    <row r="3085" spans="1:5">
      <c r="A3085" s="21">
        <v>1</v>
      </c>
      <c r="B3085" s="758"/>
      <c r="C3085" t="s">
        <v>929</v>
      </c>
      <c r="D3085" s="509">
        <v>0</v>
      </c>
      <c r="E3085" s="511"/>
    </row>
    <row r="3086" spans="1:5">
      <c r="A3086" s="21">
        <v>1</v>
      </c>
      <c r="B3086" s="762"/>
      <c r="C3086" t="s">
        <v>345</v>
      </c>
      <c r="D3086" s="509">
        <v>0</v>
      </c>
      <c r="E3086" s="511"/>
    </row>
    <row r="3087" spans="1:5">
      <c r="A3087" s="83">
        <v>2</v>
      </c>
      <c r="B3087" s="761" t="s">
        <v>915</v>
      </c>
      <c r="C3087" t="s">
        <v>348</v>
      </c>
      <c r="D3087" s="509">
        <v>0</v>
      </c>
      <c r="E3087" s="511"/>
    </row>
    <row r="3088" spans="1:5">
      <c r="A3088" s="83">
        <v>2</v>
      </c>
      <c r="B3088" s="758"/>
      <c r="C3088" t="s">
        <v>349</v>
      </c>
      <c r="D3088" s="509">
        <v>0</v>
      </c>
      <c r="E3088" s="511"/>
    </row>
    <row r="3089" spans="1:5">
      <c r="A3089" s="83">
        <v>2</v>
      </c>
      <c r="B3089" s="758"/>
      <c r="C3089" t="s">
        <v>350</v>
      </c>
      <c r="D3089" s="509">
        <v>29333.599999999999</v>
      </c>
      <c r="E3089" s="511"/>
    </row>
    <row r="3090" spans="1:5">
      <c r="A3090" s="83">
        <v>2</v>
      </c>
      <c r="B3090" s="758"/>
      <c r="C3090" t="s">
        <v>929</v>
      </c>
      <c r="D3090" s="509">
        <v>0</v>
      </c>
      <c r="E3090" s="511"/>
    </row>
    <row r="3091" spans="1:5">
      <c r="A3091" s="83">
        <v>2</v>
      </c>
      <c r="B3091" s="762"/>
      <c r="C3091" t="s">
        <v>345</v>
      </c>
      <c r="D3091" s="509">
        <v>0</v>
      </c>
      <c r="E3091" s="511"/>
    </row>
    <row r="3092" spans="1:5">
      <c r="A3092" s="21">
        <v>2</v>
      </c>
      <c r="B3092" s="761" t="s">
        <v>916</v>
      </c>
      <c r="C3092" t="s">
        <v>348</v>
      </c>
      <c r="D3092" s="509">
        <v>0</v>
      </c>
      <c r="E3092" s="511"/>
    </row>
    <row r="3093" spans="1:5">
      <c r="A3093" s="21">
        <v>2</v>
      </c>
      <c r="B3093" s="758"/>
      <c r="C3093" t="s">
        <v>349</v>
      </c>
      <c r="D3093" s="509">
        <v>0</v>
      </c>
      <c r="E3093" s="511"/>
    </row>
    <row r="3094" spans="1:5">
      <c r="A3094" s="21">
        <v>2</v>
      </c>
      <c r="B3094" s="758"/>
      <c r="C3094" t="s">
        <v>350</v>
      </c>
      <c r="D3094" s="509">
        <v>273171</v>
      </c>
      <c r="E3094" s="511"/>
    </row>
    <row r="3095" spans="1:5">
      <c r="A3095" s="21">
        <v>2</v>
      </c>
      <c r="B3095" s="758"/>
      <c r="C3095" t="s">
        <v>929</v>
      </c>
      <c r="D3095" s="509">
        <v>0</v>
      </c>
      <c r="E3095" s="511"/>
    </row>
    <row r="3096" spans="1:5">
      <c r="A3096" s="21">
        <v>2</v>
      </c>
      <c r="B3096" s="762"/>
      <c r="C3096" t="s">
        <v>345</v>
      </c>
      <c r="D3096" s="509">
        <v>0</v>
      </c>
      <c r="E3096" s="511"/>
    </row>
    <row r="3097" spans="1:5">
      <c r="A3097" s="21">
        <v>2</v>
      </c>
      <c r="B3097" s="761" t="s">
        <v>917</v>
      </c>
      <c r="C3097" t="s">
        <v>348</v>
      </c>
      <c r="D3097" s="509">
        <v>0</v>
      </c>
      <c r="E3097" s="511"/>
    </row>
    <row r="3098" spans="1:5">
      <c r="A3098" s="21">
        <v>2</v>
      </c>
      <c r="B3098" s="758"/>
      <c r="C3098" t="s">
        <v>349</v>
      </c>
      <c r="D3098" s="509">
        <v>0</v>
      </c>
      <c r="E3098" s="511"/>
    </row>
    <row r="3099" spans="1:5">
      <c r="A3099" s="21">
        <v>2</v>
      </c>
      <c r="B3099" s="758"/>
      <c r="C3099" t="s">
        <v>350</v>
      </c>
      <c r="D3099" s="509">
        <v>68818.600000000006</v>
      </c>
      <c r="E3099" s="511"/>
    </row>
    <row r="3100" spans="1:5">
      <c r="A3100" s="21">
        <v>2</v>
      </c>
      <c r="B3100" s="758"/>
      <c r="C3100" t="s">
        <v>929</v>
      </c>
      <c r="D3100" s="509">
        <v>0</v>
      </c>
      <c r="E3100" s="511"/>
    </row>
    <row r="3101" spans="1:5">
      <c r="A3101" s="21">
        <v>2</v>
      </c>
      <c r="B3101" s="762"/>
      <c r="C3101" t="s">
        <v>345</v>
      </c>
      <c r="D3101" s="509">
        <v>0</v>
      </c>
      <c r="E3101" s="511"/>
    </row>
    <row r="3102" spans="1:5">
      <c r="A3102" s="21">
        <v>2</v>
      </c>
      <c r="B3102" s="761" t="s">
        <v>918</v>
      </c>
      <c r="C3102" t="s">
        <v>348</v>
      </c>
      <c r="D3102" s="509">
        <v>32751.1</v>
      </c>
      <c r="E3102" s="511"/>
    </row>
    <row r="3103" spans="1:5">
      <c r="A3103" s="21">
        <v>2</v>
      </c>
      <c r="B3103" s="758"/>
      <c r="C3103" t="s">
        <v>349</v>
      </c>
      <c r="D3103" s="509">
        <v>0</v>
      </c>
      <c r="E3103" s="511"/>
    </row>
    <row r="3104" spans="1:5">
      <c r="A3104" s="21">
        <v>2</v>
      </c>
      <c r="B3104" s="758"/>
      <c r="C3104" t="s">
        <v>350</v>
      </c>
      <c r="D3104" s="509">
        <v>41694.400000000001</v>
      </c>
      <c r="E3104" s="511"/>
    </row>
    <row r="3105" spans="1:5">
      <c r="A3105" s="21">
        <v>2</v>
      </c>
      <c r="B3105" s="758"/>
      <c r="C3105" t="s">
        <v>929</v>
      </c>
      <c r="D3105" s="509">
        <v>0</v>
      </c>
      <c r="E3105" s="511"/>
    </row>
    <row r="3106" spans="1:5">
      <c r="A3106" s="21">
        <v>2</v>
      </c>
      <c r="B3106" s="762"/>
      <c r="C3106" t="s">
        <v>345</v>
      </c>
      <c r="D3106" s="509">
        <v>0</v>
      </c>
      <c r="E3106" s="511"/>
    </row>
    <row r="3107" spans="1:5">
      <c r="A3107" s="21">
        <v>9</v>
      </c>
      <c r="B3107" s="761" t="s">
        <v>919</v>
      </c>
      <c r="C3107" t="s">
        <v>348</v>
      </c>
      <c r="D3107" s="509">
        <v>26640.400000000001</v>
      </c>
      <c r="E3107" s="511"/>
    </row>
    <row r="3108" spans="1:5">
      <c r="A3108" s="21">
        <v>9</v>
      </c>
      <c r="B3108" s="758"/>
      <c r="C3108" t="s">
        <v>349</v>
      </c>
      <c r="D3108" s="509">
        <v>0</v>
      </c>
      <c r="E3108" s="511"/>
    </row>
    <row r="3109" spans="1:5">
      <c r="A3109" s="21">
        <v>9</v>
      </c>
      <c r="B3109" s="758"/>
      <c r="C3109" t="s">
        <v>350</v>
      </c>
      <c r="D3109" s="509">
        <v>57458</v>
      </c>
      <c r="E3109" s="511"/>
    </row>
    <row r="3110" spans="1:5">
      <c r="A3110" s="21">
        <v>9</v>
      </c>
      <c r="B3110" s="758"/>
      <c r="C3110" t="s">
        <v>929</v>
      </c>
      <c r="D3110" s="509">
        <v>0</v>
      </c>
      <c r="E3110" s="511"/>
    </row>
    <row r="3111" spans="1:5">
      <c r="A3111" s="21">
        <v>9</v>
      </c>
      <c r="B3111" s="762"/>
      <c r="C3111" t="s">
        <v>345</v>
      </c>
      <c r="D3111" s="509">
        <v>0</v>
      </c>
      <c r="E3111" s="511"/>
    </row>
    <row r="3112" spans="1:5">
      <c r="A3112" s="21">
        <v>2</v>
      </c>
      <c r="B3112" s="761" t="s">
        <v>920</v>
      </c>
      <c r="C3112" t="s">
        <v>348</v>
      </c>
      <c r="D3112" s="509">
        <v>0</v>
      </c>
      <c r="E3112" s="511"/>
    </row>
    <row r="3113" spans="1:5">
      <c r="A3113" s="21">
        <v>2</v>
      </c>
      <c r="B3113" s="758"/>
      <c r="C3113" t="s">
        <v>349</v>
      </c>
      <c r="D3113" s="509">
        <v>0</v>
      </c>
      <c r="E3113" s="511"/>
    </row>
    <row r="3114" spans="1:5">
      <c r="A3114" s="21">
        <v>2</v>
      </c>
      <c r="B3114" s="758"/>
      <c r="C3114" t="s">
        <v>350</v>
      </c>
      <c r="D3114" s="509">
        <v>30137.1</v>
      </c>
      <c r="E3114" s="511"/>
    </row>
    <row r="3115" spans="1:5">
      <c r="A3115" s="21">
        <v>2</v>
      </c>
      <c r="B3115" s="758"/>
      <c r="C3115" t="s">
        <v>929</v>
      </c>
      <c r="D3115" s="509">
        <v>0</v>
      </c>
      <c r="E3115" s="511"/>
    </row>
    <row r="3116" spans="1:5">
      <c r="A3116" s="21">
        <v>2</v>
      </c>
      <c r="B3116" s="762"/>
      <c r="C3116" t="s">
        <v>345</v>
      </c>
      <c r="D3116" s="509">
        <v>0</v>
      </c>
      <c r="E3116" s="511"/>
    </row>
    <row r="3117" spans="1:5">
      <c r="A3117" s="21">
        <v>2</v>
      </c>
      <c r="B3117" s="761" t="s">
        <v>921</v>
      </c>
      <c r="C3117" t="s">
        <v>348</v>
      </c>
      <c r="D3117" s="509">
        <v>0</v>
      </c>
      <c r="E3117" s="511"/>
    </row>
    <row r="3118" spans="1:5">
      <c r="A3118" s="21">
        <v>2</v>
      </c>
      <c r="B3118" s="758"/>
      <c r="C3118" t="s">
        <v>349</v>
      </c>
      <c r="D3118" s="509">
        <v>0</v>
      </c>
      <c r="E3118" s="511"/>
    </row>
    <row r="3119" spans="1:5">
      <c r="A3119" s="21">
        <v>2</v>
      </c>
      <c r="B3119" s="758"/>
      <c r="C3119" t="s">
        <v>350</v>
      </c>
      <c r="D3119" s="509">
        <v>113304.5</v>
      </c>
      <c r="E3119" s="511"/>
    </row>
    <row r="3120" spans="1:5">
      <c r="A3120" s="21">
        <v>2</v>
      </c>
      <c r="B3120" s="758"/>
      <c r="C3120" t="s">
        <v>929</v>
      </c>
      <c r="D3120" s="509">
        <v>0</v>
      </c>
      <c r="E3120" s="511"/>
    </row>
    <row r="3121" spans="1:5">
      <c r="A3121" s="21">
        <v>2</v>
      </c>
      <c r="B3121" s="762"/>
      <c r="C3121" t="s">
        <v>345</v>
      </c>
      <c r="D3121" s="509">
        <v>0</v>
      </c>
      <c r="E3121" s="511"/>
    </row>
    <row r="3122" spans="1:5">
      <c r="A3122" s="21">
        <v>2</v>
      </c>
      <c r="B3122" s="759" t="s">
        <v>1903</v>
      </c>
      <c r="C3122" t="s">
        <v>348</v>
      </c>
      <c r="D3122" s="509">
        <v>61422.5</v>
      </c>
      <c r="E3122" s="620"/>
    </row>
    <row r="3123" spans="1:5">
      <c r="A3123" s="21">
        <v>2</v>
      </c>
      <c r="B3123" s="758"/>
      <c r="C3123" t="s">
        <v>349</v>
      </c>
      <c r="D3123" s="509">
        <v>0</v>
      </c>
      <c r="E3123" s="620"/>
    </row>
    <row r="3124" spans="1:5">
      <c r="A3124" s="21">
        <v>2</v>
      </c>
      <c r="B3124" s="758"/>
      <c r="C3124" t="s">
        <v>350</v>
      </c>
      <c r="D3124" s="509">
        <v>24920.2</v>
      </c>
      <c r="E3124" s="620"/>
    </row>
    <row r="3125" spans="1:5">
      <c r="A3125" s="21">
        <v>2</v>
      </c>
      <c r="B3125" s="758"/>
      <c r="C3125" t="s">
        <v>929</v>
      </c>
      <c r="D3125" s="509">
        <v>0</v>
      </c>
      <c r="E3125" s="620"/>
    </row>
    <row r="3126" spans="1:5">
      <c r="A3126" s="21">
        <v>2</v>
      </c>
      <c r="B3126" s="760"/>
      <c r="C3126" t="s">
        <v>345</v>
      </c>
      <c r="D3126" s="509">
        <v>0</v>
      </c>
      <c r="E3126" s="620"/>
    </row>
    <row r="3127" spans="1:5">
      <c r="A3127" s="21">
        <v>2</v>
      </c>
      <c r="B3127" s="761" t="s">
        <v>922</v>
      </c>
      <c r="C3127" t="s">
        <v>348</v>
      </c>
      <c r="D3127" s="509">
        <v>0</v>
      </c>
      <c r="E3127" s="511"/>
    </row>
    <row r="3128" spans="1:5">
      <c r="A3128" s="21">
        <v>2</v>
      </c>
      <c r="B3128" s="758"/>
      <c r="C3128" t="s">
        <v>349</v>
      </c>
      <c r="D3128" s="509">
        <v>0</v>
      </c>
      <c r="E3128" s="511"/>
    </row>
    <row r="3129" spans="1:5">
      <c r="A3129" s="21">
        <v>2</v>
      </c>
      <c r="B3129" s="758"/>
      <c r="C3129" t="s">
        <v>350</v>
      </c>
      <c r="D3129" s="509">
        <v>14213.1</v>
      </c>
      <c r="E3129" s="511"/>
    </row>
    <row r="3130" spans="1:5">
      <c r="A3130" s="21">
        <v>2</v>
      </c>
      <c r="B3130" s="758"/>
      <c r="C3130" t="s">
        <v>929</v>
      </c>
      <c r="D3130" s="509">
        <v>0</v>
      </c>
      <c r="E3130" s="511"/>
    </row>
    <row r="3131" spans="1:5">
      <c r="A3131" s="21">
        <v>2</v>
      </c>
      <c r="B3131" s="758"/>
      <c r="C3131" t="s">
        <v>345</v>
      </c>
      <c r="D3131" s="509">
        <v>0</v>
      </c>
      <c r="E3131" s="511"/>
    </row>
    <row r="3132" spans="1:5">
      <c r="A3132" s="21">
        <v>15</v>
      </c>
      <c r="B3132" s="758" t="s">
        <v>1904</v>
      </c>
      <c r="C3132" t="s">
        <v>348</v>
      </c>
      <c r="D3132" s="509">
        <v>0</v>
      </c>
      <c r="E3132" s="620"/>
    </row>
    <row r="3133" spans="1:5">
      <c r="A3133" s="21">
        <v>15</v>
      </c>
      <c r="B3133" s="758"/>
      <c r="C3133" t="s">
        <v>349</v>
      </c>
      <c r="D3133" s="509">
        <v>0</v>
      </c>
      <c r="E3133" s="620"/>
    </row>
    <row r="3134" spans="1:5">
      <c r="A3134" s="21">
        <v>15</v>
      </c>
      <c r="B3134" s="758"/>
      <c r="C3134" t="s">
        <v>350</v>
      </c>
      <c r="D3134" s="509">
        <v>9730.4</v>
      </c>
      <c r="E3134" s="620"/>
    </row>
    <row r="3135" spans="1:5">
      <c r="A3135" s="21">
        <v>15</v>
      </c>
      <c r="B3135" s="758"/>
      <c r="C3135" t="s">
        <v>929</v>
      </c>
      <c r="D3135" s="509">
        <v>0</v>
      </c>
      <c r="E3135" s="620"/>
    </row>
    <row r="3136" spans="1:5">
      <c r="A3136" s="21">
        <v>15</v>
      </c>
      <c r="B3136" s="758"/>
      <c r="C3136" t="s">
        <v>345</v>
      </c>
      <c r="D3136" s="509">
        <v>0</v>
      </c>
      <c r="E3136" s="620"/>
    </row>
    <row r="3137" spans="1:5">
      <c r="A3137" s="21">
        <v>2</v>
      </c>
      <c r="B3137" s="758" t="s">
        <v>1007</v>
      </c>
      <c r="C3137" t="s">
        <v>348</v>
      </c>
      <c r="D3137" s="509">
        <v>0</v>
      </c>
      <c r="E3137" s="511"/>
    </row>
    <row r="3138" spans="1:5">
      <c r="A3138" s="21">
        <v>2</v>
      </c>
      <c r="B3138" s="758"/>
      <c r="C3138" t="s">
        <v>349</v>
      </c>
      <c r="D3138" s="509">
        <v>0</v>
      </c>
      <c r="E3138" s="511"/>
    </row>
    <row r="3139" spans="1:5">
      <c r="A3139" s="21">
        <v>2</v>
      </c>
      <c r="B3139" s="758"/>
      <c r="C3139" t="s">
        <v>350</v>
      </c>
      <c r="D3139" s="509">
        <v>503433.4</v>
      </c>
      <c r="E3139" s="511"/>
    </row>
    <row r="3140" spans="1:5">
      <c r="A3140" s="21">
        <v>2</v>
      </c>
      <c r="B3140" s="758"/>
      <c r="C3140" t="s">
        <v>929</v>
      </c>
      <c r="D3140" s="509">
        <v>0</v>
      </c>
      <c r="E3140" s="511"/>
    </row>
    <row r="3141" spans="1:5">
      <c r="A3141" s="21">
        <v>2</v>
      </c>
      <c r="B3141" s="758"/>
      <c r="C3141" t="s">
        <v>345</v>
      </c>
      <c r="D3141" s="509">
        <v>0</v>
      </c>
      <c r="E3141" s="511"/>
    </row>
    <row r="3142" spans="1:5" ht="12.75" customHeight="1">
      <c r="A3142" s="21">
        <v>2</v>
      </c>
      <c r="B3142" s="758" t="s">
        <v>1008</v>
      </c>
      <c r="C3142" t="s">
        <v>348</v>
      </c>
      <c r="D3142" s="509">
        <v>0</v>
      </c>
      <c r="E3142" s="511"/>
    </row>
    <row r="3143" spans="1:5">
      <c r="A3143" s="21">
        <v>2</v>
      </c>
      <c r="B3143" s="758"/>
      <c r="C3143" t="s">
        <v>349</v>
      </c>
      <c r="D3143" s="509">
        <v>0</v>
      </c>
      <c r="E3143" s="511"/>
    </row>
    <row r="3144" spans="1:5">
      <c r="A3144" s="21">
        <v>2</v>
      </c>
      <c r="B3144" s="758"/>
      <c r="C3144" t="s">
        <v>350</v>
      </c>
      <c r="D3144" s="509">
        <v>199764.3</v>
      </c>
      <c r="E3144" s="511"/>
    </row>
    <row r="3145" spans="1:5">
      <c r="A3145" s="21">
        <v>2</v>
      </c>
      <c r="B3145" s="758"/>
      <c r="C3145" t="s">
        <v>929</v>
      </c>
      <c r="D3145" s="509">
        <v>0</v>
      </c>
      <c r="E3145" s="511"/>
    </row>
    <row r="3146" spans="1:5">
      <c r="A3146" s="21">
        <v>2</v>
      </c>
      <c r="B3146" s="758"/>
      <c r="C3146" t="s">
        <v>345</v>
      </c>
      <c r="D3146" s="509">
        <v>0</v>
      </c>
      <c r="E3146" s="511"/>
    </row>
    <row r="3147" spans="1:5">
      <c r="A3147" s="21">
        <v>2</v>
      </c>
      <c r="B3147" s="758" t="s">
        <v>1009</v>
      </c>
      <c r="C3147" t="s">
        <v>348</v>
      </c>
      <c r="D3147" s="509">
        <v>0</v>
      </c>
      <c r="E3147" s="511"/>
    </row>
    <row r="3148" spans="1:5">
      <c r="A3148" s="21">
        <v>2</v>
      </c>
      <c r="B3148" s="758"/>
      <c r="C3148" t="s">
        <v>349</v>
      </c>
      <c r="D3148" s="509">
        <v>0</v>
      </c>
      <c r="E3148" s="511"/>
    </row>
    <row r="3149" spans="1:5">
      <c r="A3149" s="21">
        <v>2</v>
      </c>
      <c r="B3149" s="758"/>
      <c r="C3149" t="s">
        <v>350</v>
      </c>
      <c r="D3149" s="509">
        <v>203569.5</v>
      </c>
      <c r="E3149" s="511"/>
    </row>
    <row r="3150" spans="1:5">
      <c r="A3150" s="21">
        <v>2</v>
      </c>
      <c r="B3150" s="758"/>
      <c r="C3150" t="s">
        <v>929</v>
      </c>
      <c r="D3150" s="509">
        <v>0</v>
      </c>
      <c r="E3150" s="511"/>
    </row>
    <row r="3151" spans="1:5">
      <c r="A3151" s="21">
        <v>2</v>
      </c>
      <c r="B3151" s="758"/>
      <c r="C3151" t="s">
        <v>345</v>
      </c>
      <c r="D3151" s="509">
        <v>0</v>
      </c>
      <c r="E3151" s="511"/>
    </row>
    <row r="3152" spans="1:5">
      <c r="A3152" s="21">
        <v>1</v>
      </c>
      <c r="B3152" s="758" t="s">
        <v>1010</v>
      </c>
      <c r="C3152" t="s">
        <v>348</v>
      </c>
      <c r="D3152" s="509">
        <v>0</v>
      </c>
      <c r="E3152" s="511"/>
    </row>
    <row r="3153" spans="1:5">
      <c r="A3153" s="21">
        <v>1</v>
      </c>
      <c r="B3153" s="758"/>
      <c r="C3153" t="s">
        <v>349</v>
      </c>
      <c r="D3153" s="509">
        <v>0</v>
      </c>
      <c r="E3153" s="511"/>
    </row>
    <row r="3154" spans="1:5">
      <c r="A3154" s="21">
        <v>1</v>
      </c>
      <c r="B3154" s="758"/>
      <c r="C3154" t="s">
        <v>350</v>
      </c>
      <c r="D3154" s="509">
        <v>32481</v>
      </c>
      <c r="E3154" s="511"/>
    </row>
    <row r="3155" spans="1:5">
      <c r="A3155" s="21">
        <v>1</v>
      </c>
      <c r="B3155" s="758"/>
      <c r="C3155" t="s">
        <v>929</v>
      </c>
      <c r="D3155" s="509">
        <v>0</v>
      </c>
      <c r="E3155" s="511"/>
    </row>
    <row r="3156" spans="1:5">
      <c r="A3156" s="21">
        <v>1</v>
      </c>
      <c r="B3156" s="758"/>
      <c r="C3156" t="s">
        <v>345</v>
      </c>
      <c r="D3156" s="509">
        <v>0</v>
      </c>
      <c r="E3156" s="511"/>
    </row>
    <row r="3157" spans="1:5">
      <c r="A3157" s="21">
        <v>2</v>
      </c>
      <c r="B3157" s="761" t="s">
        <v>1011</v>
      </c>
      <c r="C3157" t="s">
        <v>348</v>
      </c>
      <c r="D3157" s="509">
        <v>45141</v>
      </c>
      <c r="E3157" s="511"/>
    </row>
    <row r="3158" spans="1:5">
      <c r="A3158" s="21">
        <v>2</v>
      </c>
      <c r="B3158" s="758"/>
      <c r="C3158" t="s">
        <v>349</v>
      </c>
      <c r="D3158" s="509">
        <v>0</v>
      </c>
      <c r="E3158" s="511"/>
    </row>
    <row r="3159" spans="1:5">
      <c r="A3159" s="21">
        <v>2</v>
      </c>
      <c r="B3159" s="758"/>
      <c r="C3159" t="s">
        <v>350</v>
      </c>
      <c r="D3159" s="509">
        <v>7262.3</v>
      </c>
      <c r="E3159" s="511"/>
    </row>
    <row r="3160" spans="1:5">
      <c r="A3160" s="21">
        <v>2</v>
      </c>
      <c r="B3160" s="758"/>
      <c r="C3160" t="s">
        <v>929</v>
      </c>
      <c r="D3160" s="509">
        <v>0</v>
      </c>
      <c r="E3160" s="511"/>
    </row>
    <row r="3161" spans="1:5">
      <c r="A3161" s="21">
        <v>2</v>
      </c>
      <c r="B3161" s="758"/>
      <c r="C3161" t="s">
        <v>345</v>
      </c>
      <c r="D3161" s="509">
        <v>0</v>
      </c>
      <c r="E3161" s="511"/>
    </row>
    <row r="3162" spans="1:5">
      <c r="A3162" s="83">
        <v>2</v>
      </c>
      <c r="B3162" s="772" t="s">
        <v>1171</v>
      </c>
      <c r="C3162" t="s">
        <v>348</v>
      </c>
      <c r="D3162" s="509">
        <v>0</v>
      </c>
      <c r="E3162" s="511"/>
    </row>
    <row r="3163" spans="1:5">
      <c r="A3163" s="83">
        <v>2</v>
      </c>
      <c r="B3163" s="772"/>
      <c r="C3163" t="s">
        <v>349</v>
      </c>
      <c r="D3163" s="509">
        <v>0</v>
      </c>
      <c r="E3163" s="511"/>
    </row>
    <row r="3164" spans="1:5">
      <c r="A3164" s="83">
        <v>2</v>
      </c>
      <c r="B3164" s="772"/>
      <c r="C3164" t="s">
        <v>350</v>
      </c>
      <c r="D3164" s="509">
        <v>20484.5</v>
      </c>
      <c r="E3164" s="511"/>
    </row>
    <row r="3165" spans="1:5">
      <c r="A3165" s="83">
        <v>2</v>
      </c>
      <c r="B3165" s="772"/>
      <c r="C3165" t="s">
        <v>929</v>
      </c>
      <c r="D3165" s="509">
        <v>0</v>
      </c>
      <c r="E3165" s="511"/>
    </row>
    <row r="3166" spans="1:5">
      <c r="A3166" s="83">
        <v>2</v>
      </c>
      <c r="B3166" s="772"/>
      <c r="C3166" t="s">
        <v>345</v>
      </c>
      <c r="D3166" s="509">
        <v>0</v>
      </c>
      <c r="E3166" s="511"/>
    </row>
    <row r="3167" spans="1:5">
      <c r="A3167" s="21">
        <v>10</v>
      </c>
      <c r="B3167" s="772" t="s">
        <v>1012</v>
      </c>
      <c r="C3167" t="s">
        <v>348</v>
      </c>
      <c r="D3167" s="509">
        <v>0</v>
      </c>
      <c r="E3167" s="511"/>
    </row>
    <row r="3168" spans="1:5">
      <c r="A3168" s="21">
        <v>10</v>
      </c>
      <c r="B3168" s="772"/>
      <c r="C3168" t="s">
        <v>349</v>
      </c>
      <c r="D3168" s="509">
        <v>0</v>
      </c>
      <c r="E3168" s="511"/>
    </row>
    <row r="3169" spans="1:5">
      <c r="A3169" s="21">
        <v>10</v>
      </c>
      <c r="B3169" s="772"/>
      <c r="C3169" t="s">
        <v>350</v>
      </c>
      <c r="D3169" s="509">
        <v>422323.4</v>
      </c>
      <c r="E3169" s="511"/>
    </row>
    <row r="3170" spans="1:5">
      <c r="A3170" s="21">
        <v>10</v>
      </c>
      <c r="B3170" s="772"/>
      <c r="C3170" t="s">
        <v>929</v>
      </c>
      <c r="D3170" s="509">
        <v>0</v>
      </c>
      <c r="E3170" s="511"/>
    </row>
    <row r="3171" spans="1:5">
      <c r="A3171" s="21">
        <v>10</v>
      </c>
      <c r="B3171" s="772"/>
      <c r="C3171" t="s">
        <v>345</v>
      </c>
      <c r="D3171" s="509">
        <v>0</v>
      </c>
      <c r="E3171" s="511"/>
    </row>
    <row r="3172" spans="1:5">
      <c r="A3172" s="21">
        <v>8</v>
      </c>
      <c r="B3172" s="772" t="s">
        <v>1905</v>
      </c>
      <c r="C3172" t="s">
        <v>348</v>
      </c>
      <c r="D3172" s="509">
        <v>5000</v>
      </c>
      <c r="E3172" s="511"/>
    </row>
    <row r="3173" spans="1:5">
      <c r="A3173" s="21">
        <v>8</v>
      </c>
      <c r="B3173" s="772"/>
      <c r="C3173" t="s">
        <v>349</v>
      </c>
      <c r="D3173" s="509">
        <v>0</v>
      </c>
      <c r="E3173" s="511"/>
    </row>
    <row r="3174" spans="1:5">
      <c r="A3174" s="21">
        <v>8</v>
      </c>
      <c r="B3174" s="772"/>
      <c r="C3174" t="s">
        <v>350</v>
      </c>
      <c r="D3174" s="509">
        <v>5000</v>
      </c>
      <c r="E3174" s="511"/>
    </row>
    <row r="3175" spans="1:5">
      <c r="A3175" s="21">
        <v>8</v>
      </c>
      <c r="B3175" s="772"/>
      <c r="C3175" t="s">
        <v>929</v>
      </c>
      <c r="D3175" s="509">
        <v>0</v>
      </c>
      <c r="E3175" s="511"/>
    </row>
    <row r="3176" spans="1:5">
      <c r="A3176" s="21">
        <v>8</v>
      </c>
      <c r="B3176" s="772"/>
      <c r="C3176" t="s">
        <v>345</v>
      </c>
      <c r="D3176" s="509">
        <v>0</v>
      </c>
      <c r="E3176" s="511"/>
    </row>
    <row r="3177" spans="1:5">
      <c r="A3177" s="21">
        <v>1</v>
      </c>
      <c r="B3177" s="772" t="s">
        <v>1172</v>
      </c>
      <c r="C3177" t="s">
        <v>348</v>
      </c>
      <c r="D3177" s="509">
        <v>0</v>
      </c>
      <c r="E3177" s="511"/>
    </row>
    <row r="3178" spans="1:5">
      <c r="A3178" s="21">
        <v>1</v>
      </c>
      <c r="B3178" s="772"/>
      <c r="C3178" t="s">
        <v>349</v>
      </c>
      <c r="D3178" s="509">
        <v>0</v>
      </c>
      <c r="E3178" s="511"/>
    </row>
    <row r="3179" spans="1:5">
      <c r="A3179" s="21">
        <v>1</v>
      </c>
      <c r="B3179" s="772"/>
      <c r="C3179" t="s">
        <v>350</v>
      </c>
      <c r="D3179" s="509">
        <v>37197.4</v>
      </c>
      <c r="E3179" s="511"/>
    </row>
    <row r="3180" spans="1:5">
      <c r="A3180" s="21">
        <v>1</v>
      </c>
      <c r="B3180" s="772"/>
      <c r="C3180" t="s">
        <v>929</v>
      </c>
      <c r="D3180" s="509">
        <v>0</v>
      </c>
      <c r="E3180" s="511"/>
    </row>
    <row r="3181" spans="1:5">
      <c r="A3181" s="21">
        <v>1</v>
      </c>
      <c r="B3181" s="772"/>
      <c r="C3181" t="s">
        <v>345</v>
      </c>
      <c r="D3181" s="509">
        <v>0</v>
      </c>
      <c r="E3181" s="511"/>
    </row>
    <row r="3182" spans="1:5">
      <c r="A3182" s="21">
        <v>1</v>
      </c>
      <c r="B3182" s="772" t="s">
        <v>1173</v>
      </c>
      <c r="C3182" t="s">
        <v>348</v>
      </c>
      <c r="D3182" s="509">
        <v>70346.7</v>
      </c>
      <c r="E3182" s="511"/>
    </row>
    <row r="3183" spans="1:5">
      <c r="A3183" s="21">
        <v>1</v>
      </c>
      <c r="B3183" s="772"/>
      <c r="C3183" t="s">
        <v>349</v>
      </c>
      <c r="D3183" s="509">
        <v>26897.7</v>
      </c>
      <c r="E3183" s="511"/>
    </row>
    <row r="3184" spans="1:5">
      <c r="A3184" s="21">
        <v>1</v>
      </c>
      <c r="B3184" s="772"/>
      <c r="C3184" t="s">
        <v>350</v>
      </c>
      <c r="D3184" s="509">
        <v>14960.8</v>
      </c>
      <c r="E3184" s="511"/>
    </row>
    <row r="3185" spans="1:5">
      <c r="A3185" s="21">
        <v>1</v>
      </c>
      <c r="B3185" s="772"/>
      <c r="C3185" t="s">
        <v>929</v>
      </c>
      <c r="D3185" s="509">
        <v>0</v>
      </c>
      <c r="E3185" s="511"/>
    </row>
    <row r="3186" spans="1:5">
      <c r="A3186" s="21">
        <v>1</v>
      </c>
      <c r="B3186" s="772"/>
      <c r="C3186" t="s">
        <v>345</v>
      </c>
      <c r="D3186" s="509">
        <v>0</v>
      </c>
      <c r="E3186" s="511"/>
    </row>
    <row r="3187" spans="1:5">
      <c r="A3187" s="21">
        <v>1</v>
      </c>
      <c r="B3187" s="772" t="s">
        <v>1174</v>
      </c>
      <c r="C3187" t="s">
        <v>348</v>
      </c>
      <c r="D3187" s="509">
        <v>0</v>
      </c>
      <c r="E3187" s="511"/>
    </row>
    <row r="3188" spans="1:5">
      <c r="A3188" s="21">
        <v>1</v>
      </c>
      <c r="B3188" s="772"/>
      <c r="C3188" t="s">
        <v>349</v>
      </c>
      <c r="D3188" s="509">
        <v>0</v>
      </c>
      <c r="E3188" s="511"/>
    </row>
    <row r="3189" spans="1:5">
      <c r="A3189" s="21">
        <v>1</v>
      </c>
      <c r="B3189" s="772"/>
      <c r="C3189" t="s">
        <v>350</v>
      </c>
      <c r="D3189" s="509">
        <v>44945.7</v>
      </c>
      <c r="E3189" s="511"/>
    </row>
    <row r="3190" spans="1:5">
      <c r="A3190" s="21">
        <v>1</v>
      </c>
      <c r="B3190" s="772"/>
      <c r="C3190" t="s">
        <v>929</v>
      </c>
      <c r="D3190" s="509">
        <v>0</v>
      </c>
      <c r="E3190" s="511"/>
    </row>
    <row r="3191" spans="1:5">
      <c r="A3191" s="21">
        <v>1</v>
      </c>
      <c r="B3191" s="772"/>
      <c r="C3191" t="s">
        <v>345</v>
      </c>
      <c r="D3191" s="509">
        <v>0</v>
      </c>
      <c r="E3191" s="511"/>
    </row>
    <row r="3192" spans="1:5">
      <c r="A3192" s="83">
        <v>2</v>
      </c>
      <c r="B3192" s="772" t="s">
        <v>1175</v>
      </c>
      <c r="C3192" t="s">
        <v>348</v>
      </c>
      <c r="D3192" s="509">
        <v>0</v>
      </c>
      <c r="E3192" s="511"/>
    </row>
    <row r="3193" spans="1:5">
      <c r="A3193" s="83">
        <v>2</v>
      </c>
      <c r="B3193" s="772"/>
      <c r="C3193" t="s">
        <v>349</v>
      </c>
      <c r="D3193" s="509">
        <v>0</v>
      </c>
      <c r="E3193" s="511"/>
    </row>
    <row r="3194" spans="1:5">
      <c r="A3194" s="83">
        <v>2</v>
      </c>
      <c r="B3194" s="772"/>
      <c r="C3194" t="s">
        <v>350</v>
      </c>
      <c r="D3194" s="509">
        <v>12275.7</v>
      </c>
      <c r="E3194" s="511"/>
    </row>
    <row r="3195" spans="1:5">
      <c r="A3195" s="83">
        <v>2</v>
      </c>
      <c r="B3195" s="772"/>
      <c r="C3195" t="s">
        <v>929</v>
      </c>
      <c r="D3195" s="509">
        <v>0</v>
      </c>
      <c r="E3195" s="511"/>
    </row>
    <row r="3196" spans="1:5">
      <c r="A3196" s="83">
        <v>2</v>
      </c>
      <c r="B3196" s="772"/>
      <c r="C3196" t="s">
        <v>345</v>
      </c>
      <c r="D3196" s="509">
        <v>0</v>
      </c>
      <c r="E3196" s="511"/>
    </row>
    <row r="3197" spans="1:5">
      <c r="A3197" s="83">
        <v>11</v>
      </c>
      <c r="B3197" s="772" t="s">
        <v>1176</v>
      </c>
      <c r="C3197" t="s">
        <v>348</v>
      </c>
      <c r="D3197" s="509">
        <v>0</v>
      </c>
      <c r="E3197" s="511"/>
    </row>
    <row r="3198" spans="1:5">
      <c r="A3198" s="83">
        <v>11</v>
      </c>
      <c r="B3198" s="772"/>
      <c r="C3198" t="s">
        <v>349</v>
      </c>
      <c r="D3198" s="509">
        <v>0</v>
      </c>
      <c r="E3198" s="511"/>
    </row>
    <row r="3199" spans="1:5">
      <c r="A3199" s="83">
        <v>11</v>
      </c>
      <c r="B3199" s="772"/>
      <c r="C3199" t="s">
        <v>350</v>
      </c>
      <c r="D3199" s="509">
        <v>21405.9</v>
      </c>
      <c r="E3199" s="511"/>
    </row>
    <row r="3200" spans="1:5">
      <c r="A3200" s="83">
        <v>11</v>
      </c>
      <c r="B3200" s="772"/>
      <c r="C3200" t="s">
        <v>929</v>
      </c>
      <c r="D3200" s="509">
        <v>0</v>
      </c>
      <c r="E3200" s="511"/>
    </row>
    <row r="3201" spans="1:5">
      <c r="A3201" s="83">
        <v>11</v>
      </c>
      <c r="B3201" s="772"/>
      <c r="C3201" t="s">
        <v>345</v>
      </c>
      <c r="D3201" s="509">
        <v>0</v>
      </c>
      <c r="E3201" s="511"/>
    </row>
    <row r="3202" spans="1:5">
      <c r="A3202" s="21">
        <v>2</v>
      </c>
      <c r="B3202" s="772" t="s">
        <v>1177</v>
      </c>
      <c r="C3202" t="s">
        <v>348</v>
      </c>
      <c r="D3202" s="509">
        <v>0</v>
      </c>
      <c r="E3202" s="511"/>
    </row>
    <row r="3203" spans="1:5">
      <c r="A3203" s="21">
        <v>2</v>
      </c>
      <c r="B3203" s="772"/>
      <c r="C3203" t="s">
        <v>349</v>
      </c>
      <c r="D3203" s="509">
        <v>0</v>
      </c>
      <c r="E3203" s="511"/>
    </row>
    <row r="3204" spans="1:5">
      <c r="A3204" s="21">
        <v>2</v>
      </c>
      <c r="B3204" s="772"/>
      <c r="C3204" t="s">
        <v>350</v>
      </c>
      <c r="D3204" s="509">
        <v>20308</v>
      </c>
      <c r="E3204" s="511"/>
    </row>
    <row r="3205" spans="1:5">
      <c r="A3205" s="21">
        <v>2</v>
      </c>
      <c r="B3205" s="772"/>
      <c r="C3205" t="s">
        <v>929</v>
      </c>
      <c r="D3205" s="509">
        <v>0</v>
      </c>
      <c r="E3205" s="511"/>
    </row>
    <row r="3206" spans="1:5">
      <c r="A3206" s="21">
        <v>2</v>
      </c>
      <c r="B3206" s="772"/>
      <c r="C3206" t="s">
        <v>345</v>
      </c>
      <c r="D3206" s="509">
        <v>0</v>
      </c>
      <c r="E3206" s="511"/>
    </row>
    <row r="3207" spans="1:5">
      <c r="A3207" s="21">
        <v>1</v>
      </c>
      <c r="B3207" s="756" t="s">
        <v>1906</v>
      </c>
      <c r="C3207" t="s">
        <v>348</v>
      </c>
      <c r="D3207" s="509">
        <v>1053284.8</v>
      </c>
      <c r="E3207" s="620"/>
    </row>
    <row r="3208" spans="1:5">
      <c r="A3208" s="21">
        <v>1</v>
      </c>
      <c r="B3208" s="757"/>
      <c r="C3208" t="s">
        <v>349</v>
      </c>
      <c r="D3208" s="509">
        <v>0</v>
      </c>
      <c r="E3208" s="620"/>
    </row>
    <row r="3209" spans="1:5">
      <c r="A3209" s="21">
        <v>1</v>
      </c>
      <c r="B3209" s="757"/>
      <c r="C3209" t="s">
        <v>350</v>
      </c>
      <c r="D3209" s="509">
        <v>64736.5</v>
      </c>
    </row>
    <row r="3210" spans="1:5">
      <c r="A3210" s="21">
        <v>1</v>
      </c>
      <c r="B3210" s="757"/>
      <c r="C3210" t="s">
        <v>929</v>
      </c>
      <c r="D3210" s="509">
        <v>0</v>
      </c>
    </row>
    <row r="3211" spans="1:5">
      <c r="A3211" s="21">
        <v>1</v>
      </c>
      <c r="B3211" s="757"/>
      <c r="C3211" t="s">
        <v>345</v>
      </c>
      <c r="D3211" s="509">
        <v>0</v>
      </c>
    </row>
    <row r="3212" spans="1:5">
      <c r="A3212" s="21">
        <v>2</v>
      </c>
      <c r="B3212" s="756" t="s">
        <v>1907</v>
      </c>
      <c r="C3212" t="s">
        <v>348</v>
      </c>
      <c r="D3212" s="509">
        <v>0</v>
      </c>
    </row>
    <row r="3213" spans="1:5">
      <c r="A3213" s="21">
        <v>2</v>
      </c>
      <c r="B3213" s="757"/>
      <c r="C3213" t="s">
        <v>349</v>
      </c>
      <c r="D3213" s="509">
        <v>0</v>
      </c>
    </row>
    <row r="3214" spans="1:5">
      <c r="A3214" s="21">
        <v>2</v>
      </c>
      <c r="B3214" s="757"/>
      <c r="C3214" t="s">
        <v>350</v>
      </c>
      <c r="D3214" s="509">
        <v>2000</v>
      </c>
    </row>
    <row r="3215" spans="1:5">
      <c r="A3215" s="21">
        <v>2</v>
      </c>
      <c r="B3215" s="757"/>
      <c r="C3215" t="s">
        <v>929</v>
      </c>
      <c r="D3215" s="509">
        <v>0</v>
      </c>
    </row>
    <row r="3216" spans="1:5">
      <c r="A3216" s="21">
        <v>2</v>
      </c>
      <c r="B3216" s="757"/>
      <c r="C3216" t="s">
        <v>345</v>
      </c>
      <c r="D3216" s="509">
        <v>0</v>
      </c>
    </row>
    <row r="3217" spans="1:4">
      <c r="A3217" s="21">
        <v>1</v>
      </c>
      <c r="B3217" s="756" t="s">
        <v>1908</v>
      </c>
      <c r="C3217" t="s">
        <v>348</v>
      </c>
      <c r="D3217" s="509">
        <v>91506.6</v>
      </c>
    </row>
    <row r="3218" spans="1:4">
      <c r="A3218" s="21">
        <v>1</v>
      </c>
      <c r="B3218" s="757"/>
      <c r="C3218" t="s">
        <v>349</v>
      </c>
      <c r="D3218" s="509">
        <v>0</v>
      </c>
    </row>
    <row r="3219" spans="1:4">
      <c r="A3219" s="21">
        <v>1</v>
      </c>
      <c r="B3219" s="757"/>
      <c r="C3219" t="s">
        <v>350</v>
      </c>
      <c r="D3219" s="509">
        <v>24250</v>
      </c>
    </row>
    <row r="3220" spans="1:4">
      <c r="A3220" s="21">
        <v>1</v>
      </c>
      <c r="B3220" s="757"/>
      <c r="C3220" t="s">
        <v>929</v>
      </c>
      <c r="D3220" s="509">
        <v>0</v>
      </c>
    </row>
    <row r="3221" spans="1:4">
      <c r="A3221" s="21">
        <v>1</v>
      </c>
      <c r="B3221" s="757"/>
      <c r="C3221" t="s">
        <v>345</v>
      </c>
      <c r="D3221" s="509">
        <v>0</v>
      </c>
    </row>
    <row r="3222" spans="1:4">
      <c r="A3222" s="21"/>
    </row>
    <row r="3223" spans="1:4">
      <c r="A3223" s="21"/>
    </row>
    <row r="3224" spans="1:4">
      <c r="A3224" s="21"/>
    </row>
    <row r="3225" spans="1:4">
      <c r="A3225" s="21"/>
    </row>
    <row r="3226" spans="1:4">
      <c r="A3226" s="21"/>
    </row>
    <row r="3227" spans="1:4">
      <c r="A3227" s="21"/>
    </row>
    <row r="3228" spans="1:4">
      <c r="A3228" s="21"/>
    </row>
    <row r="3229" spans="1:4">
      <c r="A3229" s="21"/>
    </row>
    <row r="3230" spans="1:4">
      <c r="A3230" s="21"/>
    </row>
    <row r="3231" spans="1:4">
      <c r="A3231" s="21"/>
    </row>
    <row r="3232" spans="1:4">
      <c r="A3232" s="21"/>
    </row>
    <row r="3233" spans="1:1">
      <c r="A3233" s="21"/>
    </row>
    <row r="3234" spans="1:1">
      <c r="A3234" s="21"/>
    </row>
    <row r="3235" spans="1:1">
      <c r="A3235" s="21"/>
    </row>
    <row r="3236" spans="1:1">
      <c r="A3236" s="21"/>
    </row>
    <row r="3237" spans="1:1">
      <c r="A3237" s="21"/>
    </row>
    <row r="3238" spans="1:1">
      <c r="A3238" s="21"/>
    </row>
    <row r="3239" spans="1:1">
      <c r="A3239" s="21"/>
    </row>
    <row r="3240" spans="1:1">
      <c r="A3240" s="21"/>
    </row>
    <row r="3241" spans="1:1">
      <c r="A3241" s="21"/>
    </row>
    <row r="3242" spans="1:1">
      <c r="A3242" s="21"/>
    </row>
    <row r="3243" spans="1:1">
      <c r="A3243" s="21"/>
    </row>
    <row r="3244" spans="1:1">
      <c r="A3244" s="21"/>
    </row>
    <row r="3245" spans="1:1">
      <c r="A3245" s="21"/>
    </row>
    <row r="3246" spans="1:1">
      <c r="A3246" s="21"/>
    </row>
    <row r="3247" spans="1:1">
      <c r="A3247" s="21"/>
    </row>
    <row r="3248" spans="1:1">
      <c r="A3248" s="21"/>
    </row>
    <row r="3249" spans="1:1">
      <c r="A3249" s="21"/>
    </row>
    <row r="3250" spans="1:1">
      <c r="A3250" s="21"/>
    </row>
    <row r="3251" spans="1:1">
      <c r="A3251" s="21"/>
    </row>
    <row r="3252" spans="1:1">
      <c r="A3252" s="21"/>
    </row>
    <row r="3253" spans="1:1">
      <c r="A3253" s="21"/>
    </row>
    <row r="3254" spans="1:1">
      <c r="A3254" s="21"/>
    </row>
    <row r="3255" spans="1:1">
      <c r="A3255" s="21"/>
    </row>
    <row r="3256" spans="1:1">
      <c r="A3256" s="21"/>
    </row>
    <row r="3257" spans="1:1">
      <c r="A3257" s="21"/>
    </row>
    <row r="3258" spans="1:1">
      <c r="A3258" s="21"/>
    </row>
    <row r="3259" spans="1:1">
      <c r="A3259" s="21"/>
    </row>
    <row r="3260" spans="1:1">
      <c r="A3260" s="21"/>
    </row>
    <row r="3261" spans="1:1">
      <c r="A3261" s="21"/>
    </row>
    <row r="3262" spans="1:1">
      <c r="A3262" s="21"/>
    </row>
    <row r="3263" spans="1:1">
      <c r="A3263" s="21"/>
    </row>
    <row r="3264" spans="1:1">
      <c r="A3264" s="21"/>
    </row>
    <row r="3265" spans="1:1">
      <c r="A3265" s="21"/>
    </row>
    <row r="3266" spans="1:1">
      <c r="A3266" s="21"/>
    </row>
    <row r="3267" spans="1:1">
      <c r="A3267" s="21"/>
    </row>
    <row r="3268" spans="1:1">
      <c r="A3268" s="21"/>
    </row>
    <row r="3269" spans="1:1">
      <c r="A3269" s="21"/>
    </row>
    <row r="3270" spans="1:1">
      <c r="A3270" s="21"/>
    </row>
    <row r="3271" spans="1:1">
      <c r="A3271" s="21"/>
    </row>
    <row r="3272" spans="1:1">
      <c r="A3272" s="21"/>
    </row>
    <row r="3273" spans="1:1">
      <c r="A3273" s="21"/>
    </row>
    <row r="3274" spans="1:1">
      <c r="A3274" s="21"/>
    </row>
    <row r="3275" spans="1:1">
      <c r="A3275" s="21"/>
    </row>
    <row r="3276" spans="1:1">
      <c r="A3276" s="21"/>
    </row>
    <row r="3277" spans="1:1">
      <c r="A3277" s="21"/>
    </row>
    <row r="3278" spans="1:1">
      <c r="A3278" s="21"/>
    </row>
    <row r="3279" spans="1:1">
      <c r="A3279" s="21"/>
    </row>
    <row r="3280" spans="1:1">
      <c r="A3280" s="21"/>
    </row>
    <row r="3281" spans="1:1">
      <c r="A3281" s="21"/>
    </row>
    <row r="3282" spans="1:1">
      <c r="A3282" s="21"/>
    </row>
    <row r="3283" spans="1:1">
      <c r="A3283" s="21"/>
    </row>
    <row r="3284" spans="1:1">
      <c r="A3284" s="21"/>
    </row>
    <row r="3285" spans="1:1">
      <c r="A3285" s="21"/>
    </row>
    <row r="3286" spans="1:1">
      <c r="A3286" s="21"/>
    </row>
    <row r="3287" spans="1:1">
      <c r="A3287" s="21"/>
    </row>
    <row r="3288" spans="1:1">
      <c r="A3288" s="21"/>
    </row>
    <row r="3289" spans="1:1">
      <c r="A3289" s="21"/>
    </row>
    <row r="3290" spans="1:1">
      <c r="A3290" s="21"/>
    </row>
    <row r="3291" spans="1:1">
      <c r="A3291" s="21"/>
    </row>
    <row r="3292" spans="1:1">
      <c r="A3292" s="21"/>
    </row>
    <row r="3293" spans="1:1">
      <c r="A3293" s="21"/>
    </row>
    <row r="3294" spans="1:1">
      <c r="A3294" s="21"/>
    </row>
    <row r="3295" spans="1:1">
      <c r="A3295" s="21"/>
    </row>
    <row r="3296" spans="1:1">
      <c r="A3296" s="21"/>
    </row>
    <row r="3297" spans="1:1">
      <c r="A3297" s="21"/>
    </row>
    <row r="3298" spans="1:1">
      <c r="A3298" s="21"/>
    </row>
    <row r="3299" spans="1:1">
      <c r="A3299" s="21"/>
    </row>
    <row r="3300" spans="1:1">
      <c r="A3300" s="21"/>
    </row>
    <row r="3301" spans="1:1">
      <c r="A3301" s="21"/>
    </row>
    <row r="3302" spans="1:1">
      <c r="A3302" s="21"/>
    </row>
    <row r="3303" spans="1:1">
      <c r="A3303" s="21"/>
    </row>
    <row r="3304" spans="1:1">
      <c r="A3304" s="21"/>
    </row>
    <row r="3305" spans="1:1">
      <c r="A3305" s="21"/>
    </row>
    <row r="3306" spans="1:1">
      <c r="A3306" s="21"/>
    </row>
    <row r="3307" spans="1:1">
      <c r="A3307" s="21"/>
    </row>
    <row r="3308" spans="1:1">
      <c r="A3308" s="21"/>
    </row>
    <row r="3309" spans="1:1">
      <c r="A3309" s="21"/>
    </row>
    <row r="3310" spans="1:1">
      <c r="A3310" s="21"/>
    </row>
    <row r="3311" spans="1:1">
      <c r="A3311" s="21"/>
    </row>
    <row r="3312" spans="1:1">
      <c r="A3312" s="21"/>
    </row>
    <row r="3313" spans="1:1">
      <c r="A3313" s="21"/>
    </row>
    <row r="3314" spans="1:1">
      <c r="A3314" s="21"/>
    </row>
    <row r="3315" spans="1:1">
      <c r="A3315" s="21"/>
    </row>
    <row r="3316" spans="1:1">
      <c r="A3316" s="21"/>
    </row>
    <row r="3317" spans="1:1">
      <c r="A3317" s="21"/>
    </row>
    <row r="3318" spans="1:1">
      <c r="A3318" s="21"/>
    </row>
    <row r="3319" spans="1:1">
      <c r="A3319" s="21"/>
    </row>
    <row r="3320" spans="1:1">
      <c r="A3320" s="21"/>
    </row>
    <row r="3321" spans="1:1">
      <c r="A3321" s="21"/>
    </row>
    <row r="3322" spans="1:1">
      <c r="A3322" s="21"/>
    </row>
    <row r="3323" spans="1:1">
      <c r="A3323" s="21"/>
    </row>
    <row r="3324" spans="1:1">
      <c r="A3324" s="21"/>
    </row>
    <row r="3325" spans="1:1">
      <c r="A3325" s="21"/>
    </row>
    <row r="3326" spans="1:1">
      <c r="A3326" s="21"/>
    </row>
    <row r="3327" spans="1:1">
      <c r="A3327" s="21"/>
    </row>
    <row r="3328" spans="1:1">
      <c r="A3328" s="21"/>
    </row>
    <row r="3329" spans="1:1">
      <c r="A3329" s="21"/>
    </row>
    <row r="3330" spans="1:1">
      <c r="A3330" s="21"/>
    </row>
    <row r="3331" spans="1:1">
      <c r="A3331" s="21"/>
    </row>
    <row r="3332" spans="1:1">
      <c r="A3332" s="21"/>
    </row>
    <row r="3333" spans="1:1">
      <c r="A3333" s="21"/>
    </row>
    <row r="3334" spans="1:1">
      <c r="A3334" s="21"/>
    </row>
    <row r="3335" spans="1:1">
      <c r="A3335" s="21"/>
    </row>
    <row r="3336" spans="1:1">
      <c r="A3336" s="21"/>
    </row>
    <row r="3337" spans="1:1">
      <c r="A3337" s="21"/>
    </row>
    <row r="3338" spans="1:1">
      <c r="A3338" s="21"/>
    </row>
    <row r="3339" spans="1:1">
      <c r="A3339" s="21"/>
    </row>
    <row r="3340" spans="1:1">
      <c r="A3340" s="21"/>
    </row>
    <row r="3341" spans="1:1">
      <c r="A3341" s="21"/>
    </row>
    <row r="3342" spans="1:1">
      <c r="A3342" s="21"/>
    </row>
    <row r="3343" spans="1:1">
      <c r="A3343" s="21"/>
    </row>
    <row r="3344" spans="1:1">
      <c r="A3344" s="21"/>
    </row>
    <row r="3345" spans="1:1">
      <c r="A3345" s="21"/>
    </row>
    <row r="3346" spans="1:1">
      <c r="A3346" s="21"/>
    </row>
    <row r="3347" spans="1:1">
      <c r="A3347" s="21"/>
    </row>
    <row r="3348" spans="1:1">
      <c r="A3348" s="21"/>
    </row>
    <row r="3349" spans="1:1">
      <c r="A3349" s="21"/>
    </row>
    <row r="3350" spans="1:1">
      <c r="A3350" s="21"/>
    </row>
    <row r="3351" spans="1:1">
      <c r="A3351" s="21"/>
    </row>
    <row r="3352" spans="1:1">
      <c r="A3352" s="21"/>
    </row>
    <row r="3353" spans="1:1">
      <c r="A3353" s="21"/>
    </row>
    <row r="3354" spans="1:1">
      <c r="A3354" s="21"/>
    </row>
    <row r="3355" spans="1:1">
      <c r="A3355" s="21"/>
    </row>
    <row r="3356" spans="1:1">
      <c r="A3356" s="21"/>
    </row>
    <row r="3357" spans="1:1">
      <c r="A3357" s="21"/>
    </row>
    <row r="3358" spans="1:1">
      <c r="A3358" s="21"/>
    </row>
    <row r="3359" spans="1:1">
      <c r="A3359" s="21"/>
    </row>
    <row r="3360" spans="1:1">
      <c r="A3360" s="21"/>
    </row>
    <row r="3361" spans="1:1">
      <c r="A3361" s="21"/>
    </row>
    <row r="3362" spans="1:1">
      <c r="A3362" s="21"/>
    </row>
    <row r="3363" spans="1:1">
      <c r="A3363" s="21"/>
    </row>
    <row r="3364" spans="1:1">
      <c r="A3364" s="21"/>
    </row>
    <row r="3365" spans="1:1">
      <c r="A3365" s="21"/>
    </row>
    <row r="3366" spans="1:1">
      <c r="A3366" s="21"/>
    </row>
    <row r="3367" spans="1:1">
      <c r="A3367" s="21"/>
    </row>
    <row r="3368" spans="1:1">
      <c r="A3368" s="21"/>
    </row>
    <row r="3369" spans="1:1">
      <c r="A3369" s="21"/>
    </row>
    <row r="3370" spans="1:1">
      <c r="A3370" s="21"/>
    </row>
    <row r="3371" spans="1:1">
      <c r="A3371" s="21"/>
    </row>
    <row r="3372" spans="1:1">
      <c r="A3372" s="21"/>
    </row>
    <row r="3373" spans="1:1">
      <c r="A3373" s="21"/>
    </row>
    <row r="3374" spans="1:1">
      <c r="A3374" s="21"/>
    </row>
    <row r="3375" spans="1:1">
      <c r="A3375" s="21"/>
    </row>
    <row r="3376" spans="1:1">
      <c r="A3376" s="21"/>
    </row>
    <row r="3377" spans="1:1">
      <c r="A3377" s="21"/>
    </row>
    <row r="3378" spans="1:1">
      <c r="A3378" s="21"/>
    </row>
    <row r="3379" spans="1:1">
      <c r="A3379" s="21"/>
    </row>
    <row r="3380" spans="1:1">
      <c r="A3380" s="21"/>
    </row>
    <row r="3381" spans="1:1">
      <c r="A3381" s="21"/>
    </row>
    <row r="3382" spans="1:1">
      <c r="A3382" s="21"/>
    </row>
    <row r="3383" spans="1:1">
      <c r="A3383" s="21"/>
    </row>
    <row r="3384" spans="1:1">
      <c r="A3384" s="21"/>
    </row>
    <row r="3385" spans="1:1">
      <c r="A3385" s="21"/>
    </row>
    <row r="3386" spans="1:1">
      <c r="A3386" s="21"/>
    </row>
    <row r="3387" spans="1:1">
      <c r="A3387" s="21"/>
    </row>
    <row r="3388" spans="1:1">
      <c r="A3388" s="21"/>
    </row>
    <row r="3389" spans="1:1">
      <c r="A3389" s="21"/>
    </row>
    <row r="3390" spans="1:1">
      <c r="A3390" s="21"/>
    </row>
    <row r="3391" spans="1:1">
      <c r="A3391" s="21"/>
    </row>
    <row r="3392" spans="1:1">
      <c r="A3392" s="21"/>
    </row>
    <row r="3393" spans="1:1">
      <c r="A3393" s="21"/>
    </row>
    <row r="3394" spans="1:1">
      <c r="A3394" s="21"/>
    </row>
    <row r="3395" spans="1:1">
      <c r="A3395" s="21"/>
    </row>
    <row r="3396" spans="1:1">
      <c r="A3396" s="21"/>
    </row>
    <row r="3397" spans="1:1">
      <c r="A3397" s="21"/>
    </row>
    <row r="3398" spans="1:1">
      <c r="A3398" s="21"/>
    </row>
    <row r="3399" spans="1:1">
      <c r="A3399" s="21"/>
    </row>
    <row r="3400" spans="1:1">
      <c r="A3400" s="21"/>
    </row>
    <row r="3401" spans="1:1">
      <c r="A3401" s="21"/>
    </row>
    <row r="3402" spans="1:1">
      <c r="A3402" s="21"/>
    </row>
    <row r="3403" spans="1:1">
      <c r="A3403" s="21"/>
    </row>
    <row r="3404" spans="1:1">
      <c r="A3404" s="21"/>
    </row>
    <row r="3405" spans="1:1">
      <c r="A3405" s="21"/>
    </row>
    <row r="3406" spans="1:1">
      <c r="A3406" s="21"/>
    </row>
    <row r="3407" spans="1:1">
      <c r="A3407" s="21"/>
    </row>
    <row r="3408" spans="1:1">
      <c r="A3408" s="21"/>
    </row>
    <row r="3409" spans="1:1">
      <c r="A3409" s="21"/>
    </row>
    <row r="3410" spans="1:1">
      <c r="A3410" s="21"/>
    </row>
    <row r="3411" spans="1:1">
      <c r="A3411" s="21"/>
    </row>
    <row r="3412" spans="1:1">
      <c r="A3412" s="21"/>
    </row>
    <row r="3413" spans="1:1">
      <c r="A3413" s="21"/>
    </row>
    <row r="3414" spans="1:1">
      <c r="A3414" s="21"/>
    </row>
    <row r="3415" spans="1:1">
      <c r="A3415" s="21"/>
    </row>
    <row r="3416" spans="1:1">
      <c r="A3416" s="21"/>
    </row>
    <row r="3417" spans="1:1">
      <c r="A3417" s="21"/>
    </row>
    <row r="3418" spans="1:1">
      <c r="A3418" s="21"/>
    </row>
    <row r="3419" spans="1:1">
      <c r="A3419" s="21"/>
    </row>
    <row r="3420" spans="1:1">
      <c r="A3420" s="21"/>
    </row>
    <row r="3421" spans="1:1">
      <c r="A3421" s="21"/>
    </row>
    <row r="3422" spans="1:1">
      <c r="A3422" s="21"/>
    </row>
    <row r="3423" spans="1:1">
      <c r="A3423" s="21"/>
    </row>
    <row r="3424" spans="1:1">
      <c r="A3424" s="21"/>
    </row>
    <row r="3425" spans="1:1">
      <c r="A3425" s="21"/>
    </row>
    <row r="3426" spans="1:1">
      <c r="A3426" s="21"/>
    </row>
    <row r="3427" spans="1:1">
      <c r="A3427" s="21"/>
    </row>
    <row r="3428" spans="1:1">
      <c r="A3428" s="21"/>
    </row>
    <row r="3429" spans="1:1">
      <c r="A3429" s="21"/>
    </row>
    <row r="3430" spans="1:1">
      <c r="A3430" s="21"/>
    </row>
    <row r="3431" spans="1:1">
      <c r="A3431" s="21"/>
    </row>
    <row r="3432" spans="1:1">
      <c r="A3432" s="21"/>
    </row>
    <row r="3433" spans="1:1">
      <c r="A3433" s="21"/>
    </row>
    <row r="3434" spans="1:1">
      <c r="A3434" s="21"/>
    </row>
    <row r="3435" spans="1:1">
      <c r="A3435" s="21"/>
    </row>
    <row r="3436" spans="1:1">
      <c r="A3436" s="21"/>
    </row>
    <row r="3437" spans="1:1">
      <c r="A3437" s="21"/>
    </row>
    <row r="3438" spans="1:1">
      <c r="A3438" s="21"/>
    </row>
    <row r="3439" spans="1:1">
      <c r="A3439" s="21"/>
    </row>
    <row r="3440" spans="1:1">
      <c r="A3440" s="21"/>
    </row>
    <row r="3441" spans="1:1">
      <c r="A3441" s="21"/>
    </row>
    <row r="3442" spans="1:1">
      <c r="A3442" s="21"/>
    </row>
    <row r="3443" spans="1:1">
      <c r="A3443" s="21"/>
    </row>
    <row r="3444" spans="1:1">
      <c r="A3444" s="21"/>
    </row>
    <row r="3445" spans="1:1">
      <c r="A3445" s="21"/>
    </row>
    <row r="3446" spans="1:1">
      <c r="A3446" s="21"/>
    </row>
    <row r="3447" spans="1:1">
      <c r="A3447" s="21"/>
    </row>
    <row r="3448" spans="1:1">
      <c r="A3448" s="21"/>
    </row>
    <row r="3449" spans="1:1">
      <c r="A3449" s="21"/>
    </row>
    <row r="3450" spans="1:1">
      <c r="A3450" s="21"/>
    </row>
    <row r="3451" spans="1:1">
      <c r="A3451" s="21"/>
    </row>
    <row r="3452" spans="1:1">
      <c r="A3452" s="21"/>
    </row>
    <row r="3453" spans="1:1">
      <c r="A3453" s="21"/>
    </row>
    <row r="3454" spans="1:1">
      <c r="A3454" s="21"/>
    </row>
    <row r="3455" spans="1:1">
      <c r="A3455" s="21"/>
    </row>
    <row r="3456" spans="1:1">
      <c r="A3456" s="21"/>
    </row>
    <row r="3457" spans="1:1">
      <c r="A3457" s="21"/>
    </row>
    <row r="3458" spans="1:1">
      <c r="A3458" s="21"/>
    </row>
    <row r="3459" spans="1:1">
      <c r="A3459" s="21"/>
    </row>
    <row r="3460" spans="1:1">
      <c r="A3460" s="21"/>
    </row>
    <row r="3461" spans="1:1">
      <c r="A3461" s="21"/>
    </row>
    <row r="3462" spans="1:1">
      <c r="A3462" s="21"/>
    </row>
    <row r="3463" spans="1:1">
      <c r="A3463" s="21"/>
    </row>
    <row r="3464" spans="1:1">
      <c r="A3464" s="21"/>
    </row>
    <row r="3465" spans="1:1">
      <c r="A3465" s="21"/>
    </row>
    <row r="3466" spans="1:1">
      <c r="A3466" s="21"/>
    </row>
    <row r="3467" spans="1:1">
      <c r="A3467" s="21"/>
    </row>
    <row r="3468" spans="1:1">
      <c r="A3468" s="21"/>
    </row>
    <row r="3469" spans="1:1">
      <c r="A3469" s="21"/>
    </row>
    <row r="3470" spans="1:1">
      <c r="A3470" s="21"/>
    </row>
    <row r="3471" spans="1:1">
      <c r="A3471" s="21"/>
    </row>
    <row r="3472" spans="1:1">
      <c r="A3472" s="21"/>
    </row>
    <row r="3473" spans="1:1">
      <c r="A3473" s="21"/>
    </row>
    <row r="3474" spans="1:1">
      <c r="A3474" s="21"/>
    </row>
    <row r="3475" spans="1:1">
      <c r="A3475" s="21"/>
    </row>
    <row r="3476" spans="1:1">
      <c r="A3476" s="21"/>
    </row>
    <row r="3477" spans="1:1">
      <c r="A3477" s="21"/>
    </row>
    <row r="3478" spans="1:1">
      <c r="A3478" s="21"/>
    </row>
    <row r="3479" spans="1:1">
      <c r="A3479" s="21"/>
    </row>
    <row r="3480" spans="1:1">
      <c r="A3480" s="21"/>
    </row>
    <row r="3481" spans="1:1">
      <c r="A3481" s="21"/>
    </row>
    <row r="3482" spans="1:1">
      <c r="A3482" s="21"/>
    </row>
    <row r="3483" spans="1:1">
      <c r="A3483" s="21"/>
    </row>
    <row r="3484" spans="1:1">
      <c r="A3484" s="21"/>
    </row>
    <row r="3485" spans="1:1">
      <c r="A3485" s="21"/>
    </row>
    <row r="3486" spans="1:1">
      <c r="A3486" s="21"/>
    </row>
    <row r="3487" spans="1:1">
      <c r="A3487" s="21"/>
    </row>
    <row r="3488" spans="1:1">
      <c r="A3488" s="21"/>
    </row>
    <row r="3489" spans="1:1">
      <c r="A3489" s="21"/>
    </row>
    <row r="3490" spans="1:1">
      <c r="A3490" s="21"/>
    </row>
    <row r="3491" spans="1:1">
      <c r="A3491" s="21"/>
    </row>
    <row r="3492" spans="1:1">
      <c r="A3492" s="21"/>
    </row>
    <row r="3493" spans="1:1">
      <c r="A3493" s="21"/>
    </row>
    <row r="3494" spans="1:1">
      <c r="A3494" s="21"/>
    </row>
    <row r="3495" spans="1:1">
      <c r="A3495" s="21"/>
    </row>
    <row r="3496" spans="1:1">
      <c r="A3496" s="21"/>
    </row>
    <row r="3497" spans="1:1">
      <c r="A3497" s="21"/>
    </row>
    <row r="3498" spans="1:1">
      <c r="A3498" s="21"/>
    </row>
    <row r="3499" spans="1:1">
      <c r="A3499" s="21"/>
    </row>
    <row r="3500" spans="1:1">
      <c r="A3500" s="21"/>
    </row>
    <row r="3501" spans="1:1">
      <c r="A3501" s="21"/>
    </row>
    <row r="3502" spans="1:1">
      <c r="A3502" s="21"/>
    </row>
    <row r="3503" spans="1:1">
      <c r="A3503" s="21"/>
    </row>
    <row r="3504" spans="1:1">
      <c r="A3504" s="21"/>
    </row>
    <row r="3505" spans="1:1">
      <c r="A3505" s="21"/>
    </row>
    <row r="3506" spans="1:1">
      <c r="A3506" s="21"/>
    </row>
    <row r="3507" spans="1:1">
      <c r="A3507" s="21"/>
    </row>
    <row r="3508" spans="1:1">
      <c r="A3508" s="21"/>
    </row>
    <row r="3509" spans="1:1">
      <c r="A3509" s="21"/>
    </row>
    <row r="3510" spans="1:1">
      <c r="A3510" s="21"/>
    </row>
    <row r="3511" spans="1:1">
      <c r="A3511" s="21"/>
    </row>
    <row r="3512" spans="1:1">
      <c r="A3512" s="21"/>
    </row>
    <row r="3513" spans="1:1">
      <c r="A3513" s="21"/>
    </row>
    <row r="3514" spans="1:1">
      <c r="A3514" s="21"/>
    </row>
    <row r="3515" spans="1:1">
      <c r="A3515" s="21"/>
    </row>
    <row r="3516" spans="1:1">
      <c r="A3516" s="21"/>
    </row>
    <row r="3517" spans="1:1">
      <c r="A3517" s="21"/>
    </row>
    <row r="3518" spans="1:1">
      <c r="A3518" s="21"/>
    </row>
    <row r="3519" spans="1:1">
      <c r="A3519" s="21"/>
    </row>
    <row r="3520" spans="1:1">
      <c r="A3520" s="21"/>
    </row>
    <row r="3521" spans="1:1">
      <c r="A3521" s="21"/>
    </row>
    <row r="3522" spans="1:1">
      <c r="A3522" s="21"/>
    </row>
    <row r="3523" spans="1:1">
      <c r="A3523" s="21"/>
    </row>
    <row r="3524" spans="1:1">
      <c r="A3524" s="21"/>
    </row>
    <row r="3525" spans="1:1">
      <c r="A3525" s="21"/>
    </row>
  </sheetData>
  <autoFilter ref="A11:D3206" xr:uid="{00000000-0009-0000-0000-000012000000}"/>
  <mergeCells count="653">
    <mergeCell ref="B3187:B3191"/>
    <mergeCell ref="B3192:B3196"/>
    <mergeCell ref="B3197:B3201"/>
    <mergeCell ref="B3202:B3206"/>
    <mergeCell ref="B3157:B3161"/>
    <mergeCell ref="B3162:B3166"/>
    <mergeCell ref="B3167:B3171"/>
    <mergeCell ref="B3172:B3176"/>
    <mergeCell ref="B3177:B3181"/>
    <mergeCell ref="B3182:B3186"/>
    <mergeCell ref="B3127:B3131"/>
    <mergeCell ref="B3137:B3141"/>
    <mergeCell ref="B3142:B3146"/>
    <mergeCell ref="B3147:B3151"/>
    <mergeCell ref="B3152:B3156"/>
    <mergeCell ref="B3092:B3096"/>
    <mergeCell ref="B3097:B3101"/>
    <mergeCell ref="B3102:B3106"/>
    <mergeCell ref="B3107:B3111"/>
    <mergeCell ref="B3112:B3116"/>
    <mergeCell ref="B3117:B3121"/>
    <mergeCell ref="B3122:B3126"/>
    <mergeCell ref="B3132:B3136"/>
    <mergeCell ref="B3062:B3066"/>
    <mergeCell ref="B3067:B3071"/>
    <mergeCell ref="B3072:B3076"/>
    <mergeCell ref="B3077:B3081"/>
    <mergeCell ref="B3082:B3086"/>
    <mergeCell ref="B3087:B3091"/>
    <mergeCell ref="B3032:B3036"/>
    <mergeCell ref="B3037:B3041"/>
    <mergeCell ref="B3042:B3046"/>
    <mergeCell ref="B3047:B3051"/>
    <mergeCell ref="B3052:B3056"/>
    <mergeCell ref="B3057:B3061"/>
    <mergeCell ref="B3007:B3011"/>
    <mergeCell ref="B3012:B3016"/>
    <mergeCell ref="B3017:B3021"/>
    <mergeCell ref="B3022:B3026"/>
    <mergeCell ref="B3027:B3031"/>
    <mergeCell ref="B2972:B2976"/>
    <mergeCell ref="B2977:B2981"/>
    <mergeCell ref="B2987:B2991"/>
    <mergeCell ref="B2992:B2996"/>
    <mergeCell ref="B2997:B3001"/>
    <mergeCell ref="B3002:B3006"/>
    <mergeCell ref="B2982:B2986"/>
    <mergeCell ref="B2942:B2946"/>
    <mergeCell ref="B2947:B2951"/>
    <mergeCell ref="B2952:B2956"/>
    <mergeCell ref="B2957:B2961"/>
    <mergeCell ref="B2967:B2971"/>
    <mergeCell ref="B2907:B2911"/>
    <mergeCell ref="B2912:B2916"/>
    <mergeCell ref="B2917:B2921"/>
    <mergeCell ref="B2922:B2926"/>
    <mergeCell ref="B2927:B2931"/>
    <mergeCell ref="B2937:B2941"/>
    <mergeCell ref="B2932:B2936"/>
    <mergeCell ref="B2962:B2966"/>
    <mergeCell ref="B2887:B2891"/>
    <mergeCell ref="B2892:B2896"/>
    <mergeCell ref="B2897:B2901"/>
    <mergeCell ref="B2902:B2906"/>
    <mergeCell ref="B2842:B2846"/>
    <mergeCell ref="B2847:B2851"/>
    <mergeCell ref="B2852:B2856"/>
    <mergeCell ref="B2857:B2861"/>
    <mergeCell ref="B2862:B2866"/>
    <mergeCell ref="B2872:B2876"/>
    <mergeCell ref="B2827:B2831"/>
    <mergeCell ref="B2832:B2836"/>
    <mergeCell ref="B2837:B2841"/>
    <mergeCell ref="B2787:B2791"/>
    <mergeCell ref="B2797:B2801"/>
    <mergeCell ref="B2802:B2806"/>
    <mergeCell ref="B2807:B2811"/>
    <mergeCell ref="B2877:B2881"/>
    <mergeCell ref="B2882:B2886"/>
    <mergeCell ref="B2792:B2796"/>
    <mergeCell ref="B2867:B2871"/>
    <mergeCell ref="B2667:B2671"/>
    <mergeCell ref="B2672:B2676"/>
    <mergeCell ref="B2677:B2681"/>
    <mergeCell ref="B2682:B2686"/>
    <mergeCell ref="B2687:B2691"/>
    <mergeCell ref="B2692:B2696"/>
    <mergeCell ref="B2637:B2641"/>
    <mergeCell ref="B2642:B2646"/>
    <mergeCell ref="B2647:B2651"/>
    <mergeCell ref="B2657:B2661"/>
    <mergeCell ref="B2662:B2666"/>
    <mergeCell ref="B2652:B2656"/>
    <mergeCell ref="B2612:B2616"/>
    <mergeCell ref="B2617:B2621"/>
    <mergeCell ref="B2622:B2626"/>
    <mergeCell ref="B2627:B2631"/>
    <mergeCell ref="B2632:B2636"/>
    <mergeCell ref="B2582:B2586"/>
    <mergeCell ref="B2587:B2591"/>
    <mergeCell ref="B2592:B2596"/>
    <mergeCell ref="B2597:B2601"/>
    <mergeCell ref="B2602:B2606"/>
    <mergeCell ref="B2607:B2611"/>
    <mergeCell ref="B2552:B2556"/>
    <mergeCell ref="B2557:B2561"/>
    <mergeCell ref="B2562:B2566"/>
    <mergeCell ref="B2567:B2571"/>
    <mergeCell ref="B2572:B2576"/>
    <mergeCell ref="B2577:B2581"/>
    <mergeCell ref="B2507:B2511"/>
    <mergeCell ref="B2512:B2516"/>
    <mergeCell ref="B2517:B2521"/>
    <mergeCell ref="B2522:B2526"/>
    <mergeCell ref="B2527:B2531"/>
    <mergeCell ref="B2532:B2536"/>
    <mergeCell ref="B2547:B2551"/>
    <mergeCell ref="B2542:B2546"/>
    <mergeCell ref="B2537:B2541"/>
    <mergeCell ref="B2477:B2481"/>
    <mergeCell ref="B2482:B2486"/>
    <mergeCell ref="B2487:B2491"/>
    <mergeCell ref="B2492:B2496"/>
    <mergeCell ref="B2497:B2501"/>
    <mergeCell ref="B2502:B2506"/>
    <mergeCell ref="B2447:B2451"/>
    <mergeCell ref="B2452:B2456"/>
    <mergeCell ref="B2457:B2461"/>
    <mergeCell ref="B2462:B2466"/>
    <mergeCell ref="B2467:B2471"/>
    <mergeCell ref="B2472:B2476"/>
    <mergeCell ref="B2417:B2421"/>
    <mergeCell ref="B2422:B2426"/>
    <mergeCell ref="B2432:B2436"/>
    <mergeCell ref="B2437:B2441"/>
    <mergeCell ref="B2442:B2446"/>
    <mergeCell ref="B2397:B2401"/>
    <mergeCell ref="B2402:B2406"/>
    <mergeCell ref="B2407:B2411"/>
    <mergeCell ref="B2412:B2416"/>
    <mergeCell ref="B2427:B2431"/>
    <mergeCell ref="B2377:B2381"/>
    <mergeCell ref="B2382:B2386"/>
    <mergeCell ref="B2387:B2391"/>
    <mergeCell ref="B2392:B2396"/>
    <mergeCell ref="B2352:B2356"/>
    <mergeCell ref="B2357:B2361"/>
    <mergeCell ref="B2362:B2366"/>
    <mergeCell ref="B2367:B2371"/>
    <mergeCell ref="B2372:B2376"/>
    <mergeCell ref="B2312:B2316"/>
    <mergeCell ref="B2317:B2321"/>
    <mergeCell ref="B2322:B2326"/>
    <mergeCell ref="B2342:B2346"/>
    <mergeCell ref="B2347:B2351"/>
    <mergeCell ref="B2282:B2286"/>
    <mergeCell ref="B2287:B2291"/>
    <mergeCell ref="B2292:B2296"/>
    <mergeCell ref="B2297:B2301"/>
    <mergeCell ref="B2302:B2306"/>
    <mergeCell ref="B2307:B2311"/>
    <mergeCell ref="B2327:B2331"/>
    <mergeCell ref="B2332:B2336"/>
    <mergeCell ref="B2337:B2341"/>
    <mergeCell ref="B2252:B2256"/>
    <mergeCell ref="B2257:B2261"/>
    <mergeCell ref="B2262:B2266"/>
    <mergeCell ref="B2267:B2271"/>
    <mergeCell ref="B2272:B2276"/>
    <mergeCell ref="B2277:B2281"/>
    <mergeCell ref="B2222:B2226"/>
    <mergeCell ref="B2227:B2231"/>
    <mergeCell ref="B2232:B2236"/>
    <mergeCell ref="B2237:B2241"/>
    <mergeCell ref="B2242:B2246"/>
    <mergeCell ref="B2247:B2251"/>
    <mergeCell ref="B2187:B2191"/>
    <mergeCell ref="B2192:B2196"/>
    <mergeCell ref="B2202:B2206"/>
    <mergeCell ref="B2207:B2211"/>
    <mergeCell ref="B2212:B2216"/>
    <mergeCell ref="B2217:B2221"/>
    <mergeCell ref="B2142:B2146"/>
    <mergeCell ref="B2147:B2151"/>
    <mergeCell ref="B2152:B2156"/>
    <mergeCell ref="B2157:B2161"/>
    <mergeCell ref="B2172:B2176"/>
    <mergeCell ref="B2182:B2186"/>
    <mergeCell ref="B2167:B2171"/>
    <mergeCell ref="B2162:B2166"/>
    <mergeCell ref="B2177:B2181"/>
    <mergeCell ref="B2197:B2201"/>
    <mergeCell ref="B2112:B2116"/>
    <mergeCell ref="B2117:B2121"/>
    <mergeCell ref="B2122:B2126"/>
    <mergeCell ref="B2127:B2131"/>
    <mergeCell ref="B2132:B2136"/>
    <mergeCell ref="B2137:B2141"/>
    <mergeCell ref="B2082:B2086"/>
    <mergeCell ref="B2087:B2091"/>
    <mergeCell ref="B2092:B2096"/>
    <mergeCell ref="B2097:B2101"/>
    <mergeCell ref="B2102:B2106"/>
    <mergeCell ref="B2107:B2111"/>
    <mergeCell ref="B2052:B2056"/>
    <mergeCell ref="B2057:B2061"/>
    <mergeCell ref="B2062:B2066"/>
    <mergeCell ref="B2067:B2071"/>
    <mergeCell ref="B2072:B2076"/>
    <mergeCell ref="B2077:B2081"/>
    <mergeCell ref="B2022:B2026"/>
    <mergeCell ref="B2027:B2031"/>
    <mergeCell ref="B2032:B2036"/>
    <mergeCell ref="B2037:B2041"/>
    <mergeCell ref="B2042:B2046"/>
    <mergeCell ref="B2047:B2051"/>
    <mergeCell ref="B1992:B1996"/>
    <mergeCell ref="B1997:B2001"/>
    <mergeCell ref="B2002:B2006"/>
    <mergeCell ref="B2007:B2011"/>
    <mergeCell ref="B2012:B2016"/>
    <mergeCell ref="B2017:B2021"/>
    <mergeCell ref="B1962:B1966"/>
    <mergeCell ref="B1967:B1971"/>
    <mergeCell ref="B1972:B1976"/>
    <mergeCell ref="B1977:B1981"/>
    <mergeCell ref="B1982:B1986"/>
    <mergeCell ref="B1987:B1991"/>
    <mergeCell ref="B1932:B1936"/>
    <mergeCell ref="B1937:B1941"/>
    <mergeCell ref="B1942:B1946"/>
    <mergeCell ref="B1947:B1951"/>
    <mergeCell ref="B1952:B1956"/>
    <mergeCell ref="B1957:B1961"/>
    <mergeCell ref="B1902:B1906"/>
    <mergeCell ref="B1907:B1911"/>
    <mergeCell ref="B1912:B1916"/>
    <mergeCell ref="B1917:B1921"/>
    <mergeCell ref="B1922:B1926"/>
    <mergeCell ref="B1927:B1931"/>
    <mergeCell ref="B1877:B1881"/>
    <mergeCell ref="B1882:B1886"/>
    <mergeCell ref="B1887:B1891"/>
    <mergeCell ref="B1892:B1896"/>
    <mergeCell ref="B1897:B1901"/>
    <mergeCell ref="B1847:B1851"/>
    <mergeCell ref="B1852:B1856"/>
    <mergeCell ref="B1857:B1861"/>
    <mergeCell ref="B1862:B1866"/>
    <mergeCell ref="B1867:B1871"/>
    <mergeCell ref="B1872:B1876"/>
    <mergeCell ref="B1797:B1801"/>
    <mergeCell ref="B1802:B1806"/>
    <mergeCell ref="B1807:B1811"/>
    <mergeCell ref="B1832:B1836"/>
    <mergeCell ref="B1837:B1841"/>
    <mergeCell ref="B1842:B1846"/>
    <mergeCell ref="B1767:B1771"/>
    <mergeCell ref="B1772:B1776"/>
    <mergeCell ref="B1777:B1781"/>
    <mergeCell ref="B1782:B1786"/>
    <mergeCell ref="B1787:B1791"/>
    <mergeCell ref="B1792:B1796"/>
    <mergeCell ref="B1812:B1816"/>
    <mergeCell ref="B1817:B1821"/>
    <mergeCell ref="B1822:B1826"/>
    <mergeCell ref="B1827:B1831"/>
    <mergeCell ref="B1737:B1741"/>
    <mergeCell ref="B1742:B1746"/>
    <mergeCell ref="B1747:B1751"/>
    <mergeCell ref="B1752:B1756"/>
    <mergeCell ref="B1757:B1761"/>
    <mergeCell ref="B1762:B1766"/>
    <mergeCell ref="B1722:B1726"/>
    <mergeCell ref="B1727:B1731"/>
    <mergeCell ref="B1732:B1736"/>
    <mergeCell ref="B1707:B1711"/>
    <mergeCell ref="B1712:B1716"/>
    <mergeCell ref="B1717:B1721"/>
    <mergeCell ref="B1677:B1681"/>
    <mergeCell ref="B1682:B1686"/>
    <mergeCell ref="B1687:B1691"/>
    <mergeCell ref="B1692:B1696"/>
    <mergeCell ref="B1697:B1701"/>
    <mergeCell ref="B1702:B1706"/>
    <mergeCell ref="B1652:B1656"/>
    <mergeCell ref="B1657:B1661"/>
    <mergeCell ref="B1662:B1666"/>
    <mergeCell ref="B1667:B1671"/>
    <mergeCell ref="B1672:B1676"/>
    <mergeCell ref="B1622:B1626"/>
    <mergeCell ref="B1627:B1631"/>
    <mergeCell ref="B1632:B1636"/>
    <mergeCell ref="B1637:B1641"/>
    <mergeCell ref="B1642:B1646"/>
    <mergeCell ref="B1647:B1651"/>
    <mergeCell ref="B1592:B1596"/>
    <mergeCell ref="B1597:B1601"/>
    <mergeCell ref="B1602:B1606"/>
    <mergeCell ref="B1607:B1611"/>
    <mergeCell ref="B1612:B1616"/>
    <mergeCell ref="B1617:B1621"/>
    <mergeCell ref="B1567:B1571"/>
    <mergeCell ref="B1572:B1576"/>
    <mergeCell ref="B1577:B1581"/>
    <mergeCell ref="B1582:B1586"/>
    <mergeCell ref="B1587:B1591"/>
    <mergeCell ref="B1527:B1531"/>
    <mergeCell ref="B1532:B1536"/>
    <mergeCell ref="B1537:B1541"/>
    <mergeCell ref="B1552:B1556"/>
    <mergeCell ref="B1557:B1561"/>
    <mergeCell ref="B1562:B1566"/>
    <mergeCell ref="B1542:B1546"/>
    <mergeCell ref="B1547:B1551"/>
    <mergeCell ref="B1492:B1496"/>
    <mergeCell ref="B1497:B1501"/>
    <mergeCell ref="B1502:B1506"/>
    <mergeCell ref="B1507:B1511"/>
    <mergeCell ref="B1512:B1516"/>
    <mergeCell ref="B1522:B1526"/>
    <mergeCell ref="B1457:B1461"/>
    <mergeCell ref="B1462:B1466"/>
    <mergeCell ref="B1467:B1471"/>
    <mergeCell ref="B1472:B1476"/>
    <mergeCell ref="B1477:B1481"/>
    <mergeCell ref="B1482:B1486"/>
    <mergeCell ref="B1487:B1491"/>
    <mergeCell ref="B1517:B1521"/>
    <mergeCell ref="B1427:B1431"/>
    <mergeCell ref="B1432:B1436"/>
    <mergeCell ref="B1437:B1441"/>
    <mergeCell ref="B1442:B1446"/>
    <mergeCell ref="B1447:B1451"/>
    <mergeCell ref="B1452:B1456"/>
    <mergeCell ref="B1397:B1401"/>
    <mergeCell ref="B1402:B1406"/>
    <mergeCell ref="B1407:B1411"/>
    <mergeCell ref="B1412:B1416"/>
    <mergeCell ref="B1417:B1421"/>
    <mergeCell ref="B1422:B1426"/>
    <mergeCell ref="B1367:B1371"/>
    <mergeCell ref="B1372:B1376"/>
    <mergeCell ref="B1377:B1381"/>
    <mergeCell ref="B1382:B1386"/>
    <mergeCell ref="B1387:B1391"/>
    <mergeCell ref="B1392:B1396"/>
    <mergeCell ref="B1337:B1341"/>
    <mergeCell ref="B1342:B1346"/>
    <mergeCell ref="B1347:B1351"/>
    <mergeCell ref="B1352:B1356"/>
    <mergeCell ref="B1357:B1361"/>
    <mergeCell ref="B1362:B1366"/>
    <mergeCell ref="B1297:B1301"/>
    <mergeCell ref="B1312:B1316"/>
    <mergeCell ref="B1317:B1321"/>
    <mergeCell ref="B1322:B1326"/>
    <mergeCell ref="B1327:B1331"/>
    <mergeCell ref="B1332:B1336"/>
    <mergeCell ref="B1262:B1266"/>
    <mergeCell ref="B1267:B1271"/>
    <mergeCell ref="B1277:B1281"/>
    <mergeCell ref="B1282:B1286"/>
    <mergeCell ref="B1287:B1291"/>
    <mergeCell ref="B1292:B1296"/>
    <mergeCell ref="B1272:B1276"/>
    <mergeCell ref="B1302:B1306"/>
    <mergeCell ref="B1307:B1311"/>
    <mergeCell ref="B1232:B1236"/>
    <mergeCell ref="B1237:B1241"/>
    <mergeCell ref="B1242:B1246"/>
    <mergeCell ref="B1247:B1251"/>
    <mergeCell ref="B1252:B1256"/>
    <mergeCell ref="B1257:B1261"/>
    <mergeCell ref="B1202:B1206"/>
    <mergeCell ref="B1207:B1211"/>
    <mergeCell ref="B1212:B1216"/>
    <mergeCell ref="B1217:B1221"/>
    <mergeCell ref="B1222:B1226"/>
    <mergeCell ref="B1227:B1231"/>
    <mergeCell ref="B1172:B1176"/>
    <mergeCell ref="B1177:B1181"/>
    <mergeCell ref="B1182:B1186"/>
    <mergeCell ref="B1187:B1191"/>
    <mergeCell ref="B1197:B1201"/>
    <mergeCell ref="B1142:B1146"/>
    <mergeCell ref="B1147:B1151"/>
    <mergeCell ref="B1152:B1156"/>
    <mergeCell ref="B1157:B1161"/>
    <mergeCell ref="B1162:B1166"/>
    <mergeCell ref="B1167:B1171"/>
    <mergeCell ref="B1192:B1196"/>
    <mergeCell ref="B1112:B1116"/>
    <mergeCell ref="B1117:B1121"/>
    <mergeCell ref="B1122:B1126"/>
    <mergeCell ref="B1127:B1131"/>
    <mergeCell ref="B1132:B1136"/>
    <mergeCell ref="B1137:B1141"/>
    <mergeCell ref="B1082:B1086"/>
    <mergeCell ref="B1087:B1091"/>
    <mergeCell ref="B1092:B1096"/>
    <mergeCell ref="B1097:B1101"/>
    <mergeCell ref="B1102:B1106"/>
    <mergeCell ref="B1107:B1111"/>
    <mergeCell ref="B1052:B1056"/>
    <mergeCell ref="B1057:B1061"/>
    <mergeCell ref="B1062:B1066"/>
    <mergeCell ref="B1067:B1071"/>
    <mergeCell ref="B1072:B1076"/>
    <mergeCell ref="B1077:B1081"/>
    <mergeCell ref="B1022:B1026"/>
    <mergeCell ref="B1027:B1031"/>
    <mergeCell ref="B1032:B1036"/>
    <mergeCell ref="B1037:B1041"/>
    <mergeCell ref="B1042:B1046"/>
    <mergeCell ref="B1047:B1051"/>
    <mergeCell ref="B992:B996"/>
    <mergeCell ref="B997:B1001"/>
    <mergeCell ref="B1002:B1006"/>
    <mergeCell ref="B1007:B1011"/>
    <mergeCell ref="B1012:B1016"/>
    <mergeCell ref="B1017:B1021"/>
    <mergeCell ref="B972:B976"/>
    <mergeCell ref="B977:B981"/>
    <mergeCell ref="B982:B986"/>
    <mergeCell ref="B987:B991"/>
    <mergeCell ref="B942:B946"/>
    <mergeCell ref="B947:B951"/>
    <mergeCell ref="B952:B956"/>
    <mergeCell ref="B957:B961"/>
    <mergeCell ref="B962:B966"/>
    <mergeCell ref="B967:B971"/>
    <mergeCell ref="B877:B881"/>
    <mergeCell ref="B917:B921"/>
    <mergeCell ref="B922:B926"/>
    <mergeCell ref="B927:B931"/>
    <mergeCell ref="B932:B936"/>
    <mergeCell ref="B937:B941"/>
    <mergeCell ref="B882:B886"/>
    <mergeCell ref="B887:B891"/>
    <mergeCell ref="B892:B896"/>
    <mergeCell ref="B897:B901"/>
    <mergeCell ref="B902:B906"/>
    <mergeCell ref="B907:B911"/>
    <mergeCell ref="B912:B916"/>
    <mergeCell ref="B847:B851"/>
    <mergeCell ref="B852:B856"/>
    <mergeCell ref="B857:B861"/>
    <mergeCell ref="B862:B866"/>
    <mergeCell ref="B867:B871"/>
    <mergeCell ref="B872:B876"/>
    <mergeCell ref="B812:B816"/>
    <mergeCell ref="B822:B826"/>
    <mergeCell ref="B827:B831"/>
    <mergeCell ref="B832:B836"/>
    <mergeCell ref="B837:B841"/>
    <mergeCell ref="B842:B846"/>
    <mergeCell ref="B817:B821"/>
    <mergeCell ref="B787:B791"/>
    <mergeCell ref="B792:B796"/>
    <mergeCell ref="B797:B801"/>
    <mergeCell ref="B802:B806"/>
    <mergeCell ref="B807:B811"/>
    <mergeCell ref="B757:B761"/>
    <mergeCell ref="B762:B766"/>
    <mergeCell ref="B767:B771"/>
    <mergeCell ref="B772:B776"/>
    <mergeCell ref="B777:B781"/>
    <mergeCell ref="B782:B786"/>
    <mergeCell ref="B732:B736"/>
    <mergeCell ref="B737:B741"/>
    <mergeCell ref="B742:B746"/>
    <mergeCell ref="B747:B751"/>
    <mergeCell ref="B752:B756"/>
    <mergeCell ref="B702:B706"/>
    <mergeCell ref="B707:B711"/>
    <mergeCell ref="B712:B716"/>
    <mergeCell ref="B717:B721"/>
    <mergeCell ref="B722:B726"/>
    <mergeCell ref="B727:B731"/>
    <mergeCell ref="B677:B681"/>
    <mergeCell ref="B682:B686"/>
    <mergeCell ref="B687:B691"/>
    <mergeCell ref="B692:B696"/>
    <mergeCell ref="B697:B701"/>
    <mergeCell ref="B632:B636"/>
    <mergeCell ref="B637:B641"/>
    <mergeCell ref="B642:B646"/>
    <mergeCell ref="B647:B651"/>
    <mergeCell ref="B657:B661"/>
    <mergeCell ref="B667:B671"/>
    <mergeCell ref="B652:B656"/>
    <mergeCell ref="B662:B666"/>
    <mergeCell ref="B672:B676"/>
    <mergeCell ref="B607:B611"/>
    <mergeCell ref="B612:B616"/>
    <mergeCell ref="B617:B621"/>
    <mergeCell ref="B622:B626"/>
    <mergeCell ref="B627:B631"/>
    <mergeCell ref="B577:B581"/>
    <mergeCell ref="B582:B586"/>
    <mergeCell ref="B587:B591"/>
    <mergeCell ref="B592:B596"/>
    <mergeCell ref="B597:B601"/>
    <mergeCell ref="B602:B606"/>
    <mergeCell ref="B547:B551"/>
    <mergeCell ref="B552:B556"/>
    <mergeCell ref="B557:B561"/>
    <mergeCell ref="B562:B566"/>
    <mergeCell ref="B567:B571"/>
    <mergeCell ref="B572:B576"/>
    <mergeCell ref="B517:B521"/>
    <mergeCell ref="B522:B526"/>
    <mergeCell ref="B527:B531"/>
    <mergeCell ref="B532:B536"/>
    <mergeCell ref="B537:B541"/>
    <mergeCell ref="B542:B546"/>
    <mergeCell ref="B487:B491"/>
    <mergeCell ref="B492:B496"/>
    <mergeCell ref="B497:B501"/>
    <mergeCell ref="B502:B506"/>
    <mergeCell ref="B507:B511"/>
    <mergeCell ref="B512:B516"/>
    <mergeCell ref="B457:B461"/>
    <mergeCell ref="B462:B466"/>
    <mergeCell ref="B467:B471"/>
    <mergeCell ref="B472:B476"/>
    <mergeCell ref="B477:B481"/>
    <mergeCell ref="B482:B486"/>
    <mergeCell ref="B422:B426"/>
    <mergeCell ref="B427:B431"/>
    <mergeCell ref="B432:B436"/>
    <mergeCell ref="B437:B441"/>
    <mergeCell ref="B447:B451"/>
    <mergeCell ref="B452:B456"/>
    <mergeCell ref="B392:B396"/>
    <mergeCell ref="B397:B401"/>
    <mergeCell ref="B402:B406"/>
    <mergeCell ref="B407:B411"/>
    <mergeCell ref="B412:B416"/>
    <mergeCell ref="B417:B421"/>
    <mergeCell ref="B442:B446"/>
    <mergeCell ref="B347:B351"/>
    <mergeCell ref="B352:B356"/>
    <mergeCell ref="B372:B376"/>
    <mergeCell ref="B377:B381"/>
    <mergeCell ref="B382:B386"/>
    <mergeCell ref="B387:B391"/>
    <mergeCell ref="B327:B331"/>
    <mergeCell ref="B332:B336"/>
    <mergeCell ref="B337:B341"/>
    <mergeCell ref="B342:B346"/>
    <mergeCell ref="B357:B361"/>
    <mergeCell ref="B362:B366"/>
    <mergeCell ref="B367:B371"/>
    <mergeCell ref="B302:B306"/>
    <mergeCell ref="B307:B311"/>
    <mergeCell ref="B312:B316"/>
    <mergeCell ref="B317:B321"/>
    <mergeCell ref="B322:B326"/>
    <mergeCell ref="B272:B276"/>
    <mergeCell ref="B277:B281"/>
    <mergeCell ref="B282:B286"/>
    <mergeCell ref="B287:B291"/>
    <mergeCell ref="B292:B296"/>
    <mergeCell ref="B297:B301"/>
    <mergeCell ref="B247:B251"/>
    <mergeCell ref="B252:B256"/>
    <mergeCell ref="B257:B261"/>
    <mergeCell ref="B262:B266"/>
    <mergeCell ref="B267:B271"/>
    <mergeCell ref="B197:B201"/>
    <mergeCell ref="B202:B206"/>
    <mergeCell ref="B207:B211"/>
    <mergeCell ref="B227:B231"/>
    <mergeCell ref="B232:B236"/>
    <mergeCell ref="B237:B241"/>
    <mergeCell ref="B212:B216"/>
    <mergeCell ref="B217:B221"/>
    <mergeCell ref="B222:B226"/>
    <mergeCell ref="B182:B186"/>
    <mergeCell ref="B187:B191"/>
    <mergeCell ref="B192:B196"/>
    <mergeCell ref="B152:B156"/>
    <mergeCell ref="B157:B161"/>
    <mergeCell ref="B162:B166"/>
    <mergeCell ref="B167:B171"/>
    <mergeCell ref="B172:B176"/>
    <mergeCell ref="B242:B246"/>
    <mergeCell ref="B142:B146"/>
    <mergeCell ref="B147:B151"/>
    <mergeCell ref="B92:B96"/>
    <mergeCell ref="B97:B101"/>
    <mergeCell ref="B102:B106"/>
    <mergeCell ref="B112:B116"/>
    <mergeCell ref="B117:B121"/>
    <mergeCell ref="B107:B111"/>
    <mergeCell ref="B177:B181"/>
    <mergeCell ref="B127:B131"/>
    <mergeCell ref="B132:B136"/>
    <mergeCell ref="B137:B141"/>
    <mergeCell ref="BN3:BN4"/>
    <mergeCell ref="B12:B16"/>
    <mergeCell ref="B17:B21"/>
    <mergeCell ref="B22:B26"/>
    <mergeCell ref="P22:Q22"/>
    <mergeCell ref="P23:Q23"/>
    <mergeCell ref="P24:Q24"/>
    <mergeCell ref="P25:Q25"/>
    <mergeCell ref="L26:M26"/>
    <mergeCell ref="P26:Q26"/>
    <mergeCell ref="B27:B31"/>
    <mergeCell ref="L27:M27"/>
    <mergeCell ref="L28:M28"/>
    <mergeCell ref="L29:M29"/>
    <mergeCell ref="L30:M30"/>
    <mergeCell ref="B32:B36"/>
    <mergeCell ref="B67:B71"/>
    <mergeCell ref="B72:B76"/>
    <mergeCell ref="B77:B81"/>
    <mergeCell ref="B82:B86"/>
    <mergeCell ref="B87:B91"/>
    <mergeCell ref="B37:B41"/>
    <mergeCell ref="B42:B46"/>
    <mergeCell ref="B47:B51"/>
    <mergeCell ref="B52:B56"/>
    <mergeCell ref="B57:B61"/>
    <mergeCell ref="B62:B66"/>
    <mergeCell ref="B122:B126"/>
    <mergeCell ref="B3207:B3211"/>
    <mergeCell ref="B3212:B3216"/>
    <mergeCell ref="B3217:B3221"/>
    <mergeCell ref="B2707:B2711"/>
    <mergeCell ref="B2702:B2706"/>
    <mergeCell ref="B2697:B2701"/>
    <mergeCell ref="B2712:B2716"/>
    <mergeCell ref="B2717:B2721"/>
    <mergeCell ref="B2722:B2726"/>
    <mergeCell ref="B2757:B2761"/>
    <mergeCell ref="B2762:B2766"/>
    <mergeCell ref="B2767:B2771"/>
    <mergeCell ref="B2772:B2776"/>
    <mergeCell ref="B2777:B2781"/>
    <mergeCell ref="B2782:B2786"/>
    <mergeCell ref="B2727:B2731"/>
    <mergeCell ref="B2732:B2736"/>
    <mergeCell ref="B2737:B2741"/>
    <mergeCell ref="B2742:B2746"/>
    <mergeCell ref="B2747:B2751"/>
    <mergeCell ref="B2752:B2756"/>
    <mergeCell ref="B2812:B2816"/>
    <mergeCell ref="B2817:B2821"/>
    <mergeCell ref="B2822:B28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workbookViewId="0">
      <selection activeCell="D13" sqref="D13"/>
    </sheetView>
  </sheetViews>
  <sheetFormatPr defaultRowHeight="12.75"/>
  <cols>
    <col min="2" max="2" width="31.140625" customWidth="1"/>
    <col min="3" max="10" width="15.7109375" customWidth="1"/>
  </cols>
  <sheetData>
    <row r="2" spans="2:10" ht="15">
      <c r="B2" s="659" t="s">
        <v>3053</v>
      </c>
    </row>
    <row r="3" spans="2:10" ht="15">
      <c r="B3" s="659"/>
    </row>
    <row r="4" spans="2:10" ht="15.75">
      <c r="C4" s="658">
        <v>2010</v>
      </c>
      <c r="D4" s="658">
        <v>2011</v>
      </c>
      <c r="E4" s="658">
        <v>2012</v>
      </c>
      <c r="F4" s="658">
        <v>2013</v>
      </c>
      <c r="G4" s="658">
        <v>2014</v>
      </c>
      <c r="H4" s="658">
        <v>2015</v>
      </c>
      <c r="I4" s="658">
        <v>2016</v>
      </c>
      <c r="J4" s="658">
        <v>2017</v>
      </c>
    </row>
    <row r="5" spans="2:10" ht="15.75">
      <c r="B5" s="658" t="s">
        <v>3054</v>
      </c>
      <c r="C5" s="28">
        <v>594914103.667413</v>
      </c>
      <c r="D5" s="28">
        <v>760185964.97742546</v>
      </c>
      <c r="E5" s="28">
        <v>938641111.16207802</v>
      </c>
      <c r="F5" s="28">
        <v>959861263.65799999</v>
      </c>
      <c r="G5" s="28">
        <v>1073611622.4910001</v>
      </c>
      <c r="H5" s="28">
        <v>1244424946.8148098</v>
      </c>
      <c r="I5" s="28">
        <v>1612325689.2729337</v>
      </c>
      <c r="J5" s="28">
        <v>1656087286.2542524</v>
      </c>
    </row>
    <row r="6" spans="2:10" ht="15.75">
      <c r="B6" s="658" t="s">
        <v>3055</v>
      </c>
      <c r="C6" s="660">
        <v>875512866.43466127</v>
      </c>
      <c r="D6" s="660">
        <v>955942282.75126934</v>
      </c>
      <c r="E6" s="660">
        <v>1165634822.0160191</v>
      </c>
      <c r="F6" s="660">
        <v>1281490189.9040103</v>
      </c>
      <c r="G6" s="660">
        <v>1431854014.3863678</v>
      </c>
      <c r="H6" s="660">
        <v>1484808986</v>
      </c>
      <c r="I6" s="660">
        <v>1761520798.7658801</v>
      </c>
      <c r="J6" s="13">
        <v>1759035056.6874499</v>
      </c>
    </row>
    <row r="7" spans="2:10" ht="15.75">
      <c r="B7" s="658" t="s">
        <v>3056</v>
      </c>
      <c r="C7" s="660">
        <f>C6-C5</f>
        <v>280598762.76724827</v>
      </c>
      <c r="D7" s="660">
        <f t="shared" ref="D7:I7" si="0">D6-D5</f>
        <v>195756317.77384388</v>
      </c>
      <c r="E7" s="660">
        <f t="shared" si="0"/>
        <v>226993710.85394108</v>
      </c>
      <c r="F7" s="660">
        <f t="shared" si="0"/>
        <v>321628926.2460103</v>
      </c>
      <c r="G7" s="660">
        <f t="shared" si="0"/>
        <v>358242391.89536774</v>
      </c>
      <c r="H7" s="660">
        <f t="shared" si="0"/>
        <v>240384039.1851902</v>
      </c>
      <c r="I7" s="660">
        <f t="shared" si="0"/>
        <v>149195109.49294639</v>
      </c>
      <c r="J7" s="13">
        <v>102947771.4332</v>
      </c>
    </row>
    <row r="8" spans="2:10" ht="15.75">
      <c r="B8" s="658" t="s">
        <v>3057</v>
      </c>
      <c r="C8" s="13">
        <v>16895627.396757912</v>
      </c>
      <c r="D8" s="13">
        <v>24940037.577624489</v>
      </c>
      <c r="E8" s="13">
        <v>26989094.044507496</v>
      </c>
      <c r="F8" s="13">
        <v>31349534.5966</v>
      </c>
      <c r="G8" s="13">
        <v>34015021.628200009</v>
      </c>
      <c r="H8" s="13">
        <v>34411100.100199997</v>
      </c>
      <c r="I8" s="13">
        <v>38987010.084299996</v>
      </c>
      <c r="J8" s="13">
        <v>39615214.263399996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AC51"/>
  <sheetViews>
    <sheetView workbookViewId="0">
      <pane xSplit="4" topLeftCell="E1" activePane="topRight" state="frozen"/>
      <selection pane="topRight" activeCell="F31" sqref="F31"/>
    </sheetView>
  </sheetViews>
  <sheetFormatPr defaultRowHeight="12.75"/>
  <cols>
    <col min="1" max="1" width="51.5703125" customWidth="1"/>
    <col min="2" max="2" width="15.7109375" customWidth="1"/>
    <col min="3" max="3" width="15.140625" customWidth="1"/>
    <col min="4" max="4" width="14.28515625" customWidth="1"/>
    <col min="5" max="5" width="15.7109375" customWidth="1"/>
    <col min="6" max="6" width="10.7109375" bestFit="1" customWidth="1"/>
    <col min="9" max="9" width="12.140625" customWidth="1"/>
    <col min="10" max="10" width="10.5703125" customWidth="1"/>
    <col min="11" max="11" width="14.140625" customWidth="1"/>
    <col min="12" max="12" width="13.5703125" customWidth="1"/>
    <col min="13" max="13" width="11.5703125" customWidth="1"/>
    <col min="14" max="14" width="17.85546875" customWidth="1"/>
    <col min="15" max="15" width="14.85546875" customWidth="1"/>
    <col min="16" max="16" width="10.28515625" customWidth="1"/>
    <col min="17" max="17" width="11.5703125" customWidth="1"/>
    <col min="18" max="29" width="13.42578125" customWidth="1"/>
    <col min="30" max="31" width="17.85546875" customWidth="1"/>
  </cols>
  <sheetData>
    <row r="2" spans="1:29" ht="15">
      <c r="A2" s="168" t="s">
        <v>1326</v>
      </c>
      <c r="E2" s="171" t="s">
        <v>1327</v>
      </c>
      <c r="F2" s="170"/>
      <c r="P2" t="s">
        <v>1336</v>
      </c>
      <c r="S2" t="s">
        <v>1328</v>
      </c>
      <c r="V2" t="s">
        <v>1329</v>
      </c>
      <c r="Y2" t="s">
        <v>1914</v>
      </c>
      <c r="AB2" t="s">
        <v>1331</v>
      </c>
    </row>
    <row r="3" spans="1:29" ht="22.5">
      <c r="A3" s="173"/>
      <c r="B3" s="174" t="s">
        <v>1332</v>
      </c>
      <c r="C3" s="174" t="s">
        <v>1333</v>
      </c>
      <c r="D3" s="174" t="s">
        <v>1334</v>
      </c>
      <c r="E3" s="175" t="s">
        <v>956</v>
      </c>
      <c r="F3" s="175" t="s">
        <v>957</v>
      </c>
      <c r="I3" s="177" t="s">
        <v>1335</v>
      </c>
      <c r="J3" s="177" t="s">
        <v>1328</v>
      </c>
      <c r="K3" s="177" t="s">
        <v>1329</v>
      </c>
      <c r="L3" s="177" t="s">
        <v>1330</v>
      </c>
      <c r="M3" s="178" t="s">
        <v>1331</v>
      </c>
      <c r="O3" s="622" t="s">
        <v>1206</v>
      </c>
      <c r="P3" s="622" t="s">
        <v>1207</v>
      </c>
      <c r="Q3" s="622" t="s">
        <v>1208</v>
      </c>
      <c r="R3" s="622" t="s">
        <v>1206</v>
      </c>
      <c r="S3" s="622" t="s">
        <v>1207</v>
      </c>
      <c r="T3" s="622" t="s">
        <v>1208</v>
      </c>
      <c r="U3" s="622" t="s">
        <v>1206</v>
      </c>
      <c r="V3" s="622" t="s">
        <v>1207</v>
      </c>
      <c r="W3" s="622" t="s">
        <v>1208</v>
      </c>
      <c r="X3" s="622" t="s">
        <v>1206</v>
      </c>
      <c r="Y3" s="622" t="s">
        <v>1207</v>
      </c>
      <c r="Z3" s="622" t="s">
        <v>1208</v>
      </c>
      <c r="AA3" s="622" t="s">
        <v>1206</v>
      </c>
      <c r="AB3" s="622" t="s">
        <v>1207</v>
      </c>
      <c r="AC3" s="622" t="s">
        <v>1208</v>
      </c>
    </row>
    <row r="4" spans="1:29" s="41" customFormat="1" ht="15">
      <c r="A4" s="179" t="s">
        <v>1212</v>
      </c>
      <c r="B4" s="180">
        <v>918493914</v>
      </c>
      <c r="C4" s="180">
        <v>162738632</v>
      </c>
      <c r="D4" s="180">
        <v>72820529</v>
      </c>
      <c r="E4" s="632"/>
      <c r="F4" s="632"/>
      <c r="I4" s="633">
        <v>61574043</v>
      </c>
      <c r="J4" s="633">
        <v>24383295</v>
      </c>
      <c r="K4" s="180">
        <v>13183231</v>
      </c>
      <c r="L4" s="633">
        <v>19117464</v>
      </c>
      <c r="M4" s="633">
        <v>43626086</v>
      </c>
      <c r="O4" s="180">
        <v>598802322</v>
      </c>
      <c r="P4" s="180">
        <v>61574043</v>
      </c>
      <c r="Q4" s="180">
        <v>21145206</v>
      </c>
      <c r="R4" s="180">
        <v>108368900</v>
      </c>
      <c r="S4" s="180">
        <v>24383295</v>
      </c>
      <c r="T4" s="180">
        <v>16703850</v>
      </c>
      <c r="U4" s="180">
        <v>29276487</v>
      </c>
      <c r="V4" s="180">
        <v>13183231</v>
      </c>
      <c r="W4" s="180">
        <v>5569075</v>
      </c>
      <c r="X4" s="180">
        <v>4826043</v>
      </c>
      <c r="Y4" s="180">
        <v>19117464</v>
      </c>
      <c r="Z4" s="180">
        <v>1817016</v>
      </c>
      <c r="AA4" s="180">
        <v>120604086</v>
      </c>
      <c r="AB4" s="180">
        <v>43626086</v>
      </c>
      <c r="AC4" s="180">
        <v>26571874</v>
      </c>
    </row>
    <row r="5" spans="1:29" ht="15">
      <c r="A5" s="181" t="s">
        <v>415</v>
      </c>
      <c r="B5" s="182">
        <v>861748440</v>
      </c>
      <c r="C5" s="182">
        <v>161880718</v>
      </c>
      <c r="D5" s="182">
        <v>71807022</v>
      </c>
      <c r="E5" s="183"/>
      <c r="F5" s="183"/>
      <c r="I5" s="492">
        <v>61566161</v>
      </c>
      <c r="J5" s="492">
        <v>24383295</v>
      </c>
      <c r="K5" s="492">
        <v>13183231</v>
      </c>
      <c r="L5" s="492">
        <v>19117464</v>
      </c>
      <c r="M5" s="492">
        <v>43626086</v>
      </c>
      <c r="O5" s="186">
        <v>598677075</v>
      </c>
      <c r="P5" s="186">
        <v>61566161</v>
      </c>
      <c r="Q5" s="186">
        <v>21145206</v>
      </c>
      <c r="R5" s="186">
        <v>108364749</v>
      </c>
      <c r="S5" s="186">
        <v>24383295</v>
      </c>
      <c r="T5" s="186">
        <v>16703850</v>
      </c>
      <c r="U5" s="186">
        <v>29276487</v>
      </c>
      <c r="V5" s="186">
        <v>13183231</v>
      </c>
      <c r="W5" s="186">
        <v>5569075</v>
      </c>
      <c r="X5" s="186">
        <v>4826043</v>
      </c>
      <c r="Y5" s="186">
        <v>19117464</v>
      </c>
      <c r="Z5" s="186">
        <v>1817016</v>
      </c>
      <c r="AA5" s="186">
        <v>120604086</v>
      </c>
      <c r="AB5" s="186">
        <v>43626086</v>
      </c>
      <c r="AC5" s="186">
        <v>26571874</v>
      </c>
    </row>
    <row r="6" spans="1:29" s="41" customFormat="1" ht="15">
      <c r="A6" s="629" t="s">
        <v>418</v>
      </c>
      <c r="B6" s="182">
        <v>537246359</v>
      </c>
      <c r="C6" s="182">
        <v>57300775</v>
      </c>
      <c r="D6" s="182">
        <v>18143587</v>
      </c>
      <c r="E6" s="630"/>
      <c r="F6" s="630"/>
      <c r="I6" s="623">
        <v>54882532</v>
      </c>
      <c r="J6" s="623">
        <v>364439</v>
      </c>
      <c r="K6" s="623">
        <v>674425</v>
      </c>
      <c r="L6" s="623">
        <v>25663</v>
      </c>
      <c r="M6" s="623">
        <v>1353715</v>
      </c>
      <c r="N6" s="631" t="s">
        <v>416</v>
      </c>
      <c r="O6" s="182">
        <v>524096023</v>
      </c>
      <c r="P6" s="182">
        <v>54882532</v>
      </c>
      <c r="Q6" s="182">
        <v>17734107</v>
      </c>
      <c r="R6" s="182">
        <v>8439995</v>
      </c>
      <c r="S6" s="182">
        <v>364439</v>
      </c>
      <c r="T6" s="182">
        <v>50141</v>
      </c>
      <c r="U6" s="182">
        <v>442513</v>
      </c>
      <c r="V6" s="182">
        <v>674425</v>
      </c>
      <c r="W6" s="182">
        <v>96537</v>
      </c>
      <c r="X6" s="182">
        <v>219649</v>
      </c>
      <c r="Y6" s="182">
        <v>25663</v>
      </c>
      <c r="Z6" s="182">
        <v>2469</v>
      </c>
      <c r="AA6" s="182">
        <v>4048179</v>
      </c>
      <c r="AB6" s="182">
        <v>1353715</v>
      </c>
      <c r="AC6" s="182">
        <v>260333</v>
      </c>
    </row>
    <row r="7" spans="1:29" ht="15">
      <c r="A7" s="185" t="s">
        <v>1215</v>
      </c>
      <c r="B7" s="186">
        <v>134166853</v>
      </c>
      <c r="C7" s="187">
        <v>12270559</v>
      </c>
      <c r="D7" s="186">
        <v>1543891</v>
      </c>
      <c r="E7" s="188" t="s">
        <v>1715</v>
      </c>
      <c r="F7" s="188" t="s">
        <v>343</v>
      </c>
      <c r="I7" s="494">
        <v>11738740</v>
      </c>
      <c r="J7" s="492">
        <v>10785</v>
      </c>
      <c r="K7" s="492">
        <v>204861</v>
      </c>
      <c r="L7" s="492">
        <v>9705</v>
      </c>
      <c r="M7" s="492">
        <v>306468</v>
      </c>
      <c r="O7" s="186">
        <v>132043096</v>
      </c>
      <c r="P7" s="186">
        <v>11738740</v>
      </c>
      <c r="Q7" s="186">
        <v>1502267</v>
      </c>
      <c r="R7" s="186">
        <v>1713778</v>
      </c>
      <c r="S7" s="186">
        <v>10785</v>
      </c>
      <c r="T7" s="186" t="s">
        <v>408</v>
      </c>
      <c r="U7" s="186">
        <v>199901</v>
      </c>
      <c r="V7" s="186">
        <v>204861</v>
      </c>
      <c r="W7" s="186">
        <v>30662</v>
      </c>
      <c r="X7" s="186">
        <v>178330</v>
      </c>
      <c r="Y7" s="186">
        <v>9705</v>
      </c>
      <c r="Z7" s="186">
        <v>2388</v>
      </c>
      <c r="AA7" s="186">
        <v>31748</v>
      </c>
      <c r="AB7" s="186">
        <v>306468</v>
      </c>
      <c r="AC7" s="186">
        <v>8574</v>
      </c>
    </row>
    <row r="8" spans="1:29" ht="15">
      <c r="A8" s="185" t="s">
        <v>1217</v>
      </c>
      <c r="B8" s="186">
        <v>64414679</v>
      </c>
      <c r="C8" s="187">
        <v>4153657</v>
      </c>
      <c r="D8" s="186">
        <v>958910</v>
      </c>
      <c r="E8" s="188" t="s">
        <v>1715</v>
      </c>
      <c r="F8" s="188" t="s">
        <v>1337</v>
      </c>
      <c r="I8" s="494">
        <v>3760907</v>
      </c>
      <c r="J8" s="492">
        <v>65885</v>
      </c>
      <c r="K8" s="492">
        <v>45197</v>
      </c>
      <c r="L8" s="492">
        <v>9730</v>
      </c>
      <c r="M8" s="492">
        <v>271938</v>
      </c>
      <c r="O8" s="186">
        <v>62932060</v>
      </c>
      <c r="P8" s="186">
        <v>3760907</v>
      </c>
      <c r="Q8" s="186">
        <v>920296</v>
      </c>
      <c r="R8" s="186">
        <v>1436798</v>
      </c>
      <c r="S8" s="186">
        <v>65885</v>
      </c>
      <c r="T8" s="186">
        <v>34524</v>
      </c>
      <c r="U8" s="186">
        <v>17420</v>
      </c>
      <c r="V8" s="186">
        <v>45197</v>
      </c>
      <c r="W8" s="186" t="s">
        <v>408</v>
      </c>
      <c r="X8" s="186" t="s">
        <v>408</v>
      </c>
      <c r="Y8" s="186">
        <v>9730</v>
      </c>
      <c r="Z8" s="186" t="s">
        <v>408</v>
      </c>
      <c r="AA8" s="186">
        <v>28400</v>
      </c>
      <c r="AB8" s="186">
        <v>271938</v>
      </c>
      <c r="AC8" s="186">
        <v>4090</v>
      </c>
    </row>
    <row r="9" spans="1:29" ht="15">
      <c r="A9" s="185" t="s">
        <v>1219</v>
      </c>
      <c r="B9" s="186">
        <v>14581982</v>
      </c>
      <c r="C9" s="187">
        <v>9005642</v>
      </c>
      <c r="D9" s="186">
        <v>3497488</v>
      </c>
      <c r="E9" s="188" t="s">
        <v>341</v>
      </c>
      <c r="F9" s="188" t="s">
        <v>1338</v>
      </c>
      <c r="I9" s="494">
        <v>8992247</v>
      </c>
      <c r="J9" s="492">
        <v>11404</v>
      </c>
      <c r="K9" s="492"/>
      <c r="L9" s="492"/>
      <c r="M9" s="492">
        <v>1991</v>
      </c>
      <c r="O9" s="186">
        <v>14461764</v>
      </c>
      <c r="P9" s="186">
        <v>8992247</v>
      </c>
      <c r="Q9" s="186">
        <v>3363284</v>
      </c>
      <c r="R9" s="186">
        <v>9411</v>
      </c>
      <c r="S9" s="186">
        <v>11404</v>
      </c>
      <c r="T9" s="186" t="s">
        <v>408</v>
      </c>
      <c r="U9" s="186">
        <v>225192</v>
      </c>
      <c r="V9" s="186">
        <v>424367</v>
      </c>
      <c r="W9" s="186">
        <v>65875</v>
      </c>
      <c r="X9" s="186" t="s">
        <v>408</v>
      </c>
      <c r="Y9" s="186">
        <v>3232</v>
      </c>
      <c r="Z9" s="186" t="s">
        <v>408</v>
      </c>
      <c r="AA9" s="186">
        <v>110807</v>
      </c>
      <c r="AB9" s="186">
        <v>1991</v>
      </c>
      <c r="AC9" s="186">
        <v>134204</v>
      </c>
    </row>
    <row r="10" spans="1:29" ht="15">
      <c r="A10" s="185" t="s">
        <v>1221</v>
      </c>
      <c r="B10" s="186">
        <v>18235300</v>
      </c>
      <c r="C10" s="187">
        <v>902634</v>
      </c>
      <c r="D10" s="186">
        <v>20731</v>
      </c>
      <c r="E10" s="188" t="s">
        <v>1715</v>
      </c>
      <c r="F10" s="188" t="s">
        <v>342</v>
      </c>
      <c r="I10" s="494">
        <v>902603</v>
      </c>
      <c r="J10" s="492">
        <v>31</v>
      </c>
      <c r="K10" s="492"/>
      <c r="L10" s="492"/>
      <c r="M10" s="492" t="s">
        <v>408</v>
      </c>
      <c r="O10" s="186">
        <v>17538018</v>
      </c>
      <c r="P10" s="186">
        <v>902603</v>
      </c>
      <c r="Q10" s="186">
        <v>20731</v>
      </c>
      <c r="R10" s="186">
        <v>99946</v>
      </c>
      <c r="S10" s="186">
        <v>31</v>
      </c>
      <c r="T10" s="186" t="s">
        <v>408</v>
      </c>
      <c r="U10" s="186">
        <v>6423019</v>
      </c>
      <c r="V10" s="186">
        <v>537589</v>
      </c>
      <c r="W10" s="186">
        <v>522728</v>
      </c>
      <c r="X10" s="186">
        <v>41319</v>
      </c>
      <c r="Y10" s="186">
        <v>2997</v>
      </c>
      <c r="Z10" s="186">
        <v>81</v>
      </c>
      <c r="AA10" s="186">
        <v>597336</v>
      </c>
      <c r="AB10" s="186" t="s">
        <v>408</v>
      </c>
      <c r="AC10" s="186" t="s">
        <v>408</v>
      </c>
    </row>
    <row r="11" spans="1:29" ht="15">
      <c r="A11" s="185" t="s">
        <v>1223</v>
      </c>
      <c r="B11" s="186">
        <v>39870405</v>
      </c>
      <c r="C11" s="187">
        <v>8184494</v>
      </c>
      <c r="D11" s="186">
        <v>1068468</v>
      </c>
      <c r="E11" s="188" t="s">
        <v>1715</v>
      </c>
      <c r="F11" s="188" t="s">
        <v>211</v>
      </c>
      <c r="I11" s="494">
        <v>8033066</v>
      </c>
      <c r="J11" s="492">
        <v>32</v>
      </c>
      <c r="K11" s="492"/>
      <c r="L11" s="492">
        <v>3232</v>
      </c>
      <c r="M11" s="492">
        <v>148164</v>
      </c>
      <c r="O11" s="186">
        <v>39696024</v>
      </c>
      <c r="P11" s="186">
        <v>8033066</v>
      </c>
      <c r="Q11" s="186">
        <v>1035892</v>
      </c>
      <c r="R11" s="186">
        <v>174381</v>
      </c>
      <c r="S11" s="186">
        <v>32</v>
      </c>
      <c r="T11" s="186" t="s">
        <v>408</v>
      </c>
      <c r="U11" s="186">
        <v>21380847</v>
      </c>
      <c r="V11" s="186">
        <v>10600796</v>
      </c>
      <c r="W11" s="186">
        <v>3405041</v>
      </c>
      <c r="X11" s="186">
        <v>119177</v>
      </c>
      <c r="Y11" s="186">
        <v>277673</v>
      </c>
      <c r="Z11" s="186">
        <v>35323</v>
      </c>
      <c r="AA11" s="186" t="s">
        <v>408</v>
      </c>
      <c r="AB11" s="186">
        <v>148164</v>
      </c>
      <c r="AC11" s="186">
        <v>32576</v>
      </c>
    </row>
    <row r="12" spans="1:29" ht="15.75" customHeight="1">
      <c r="A12" s="185" t="s">
        <v>1225</v>
      </c>
      <c r="B12" s="186">
        <v>265977140</v>
      </c>
      <c r="C12" s="187">
        <v>22783789</v>
      </c>
      <c r="D12" s="186">
        <v>11054099</v>
      </c>
      <c r="E12" s="188" t="s">
        <v>1715</v>
      </c>
      <c r="F12" s="188" t="s">
        <v>211</v>
      </c>
      <c r="I12" s="494">
        <v>21454969</v>
      </c>
      <c r="J12" s="492">
        <v>276302</v>
      </c>
      <c r="K12" s="492">
        <v>424367</v>
      </c>
      <c r="L12" s="492">
        <v>2997</v>
      </c>
      <c r="M12" s="492">
        <v>625154</v>
      </c>
      <c r="O12" s="186">
        <v>257425061</v>
      </c>
      <c r="P12" s="186">
        <v>21454969</v>
      </c>
      <c r="Q12" s="186">
        <v>10891637</v>
      </c>
      <c r="R12" s="186">
        <v>5005680</v>
      </c>
      <c r="S12" s="186">
        <v>276302</v>
      </c>
      <c r="T12" s="186">
        <v>15617</v>
      </c>
      <c r="U12" s="186">
        <v>118739</v>
      </c>
      <c r="V12" s="186">
        <v>167362</v>
      </c>
      <c r="W12" s="186">
        <v>345937</v>
      </c>
      <c r="X12" s="186">
        <v>191099</v>
      </c>
      <c r="Y12" s="186">
        <v>240006</v>
      </c>
      <c r="Z12" s="186">
        <v>137828</v>
      </c>
      <c r="AA12" s="186">
        <v>3279887</v>
      </c>
      <c r="AB12" s="186">
        <v>625154</v>
      </c>
      <c r="AC12" s="186">
        <v>80889</v>
      </c>
    </row>
    <row r="13" spans="1:29" s="638" customFormat="1" ht="15">
      <c r="A13" s="634" t="s">
        <v>427</v>
      </c>
      <c r="B13" s="635">
        <v>157424694</v>
      </c>
      <c r="C13" s="636">
        <v>25528015</v>
      </c>
      <c r="D13" s="635">
        <v>18811606</v>
      </c>
      <c r="E13" s="637" t="s">
        <v>1339</v>
      </c>
      <c r="F13" s="637" t="s">
        <v>339</v>
      </c>
      <c r="I13" s="639">
        <v>2861314</v>
      </c>
      <c r="J13" s="639">
        <v>20567073</v>
      </c>
      <c r="K13" s="639">
        <v>537589</v>
      </c>
      <c r="L13" s="639">
        <v>277673</v>
      </c>
      <c r="M13" s="639">
        <v>1284366</v>
      </c>
      <c r="O13" s="635">
        <v>50823259</v>
      </c>
      <c r="P13" s="635">
        <v>2861314</v>
      </c>
      <c r="Q13" s="635">
        <v>1337742</v>
      </c>
      <c r="R13" s="635">
        <v>91465810</v>
      </c>
      <c r="S13" s="635">
        <v>20567073</v>
      </c>
      <c r="T13" s="635">
        <v>14643847</v>
      </c>
      <c r="U13" s="635">
        <v>911369</v>
      </c>
      <c r="V13" s="635">
        <v>1203059</v>
      </c>
      <c r="W13" s="635">
        <v>1198832</v>
      </c>
      <c r="X13" s="635">
        <v>4168548</v>
      </c>
      <c r="Y13" s="635">
        <v>18502578</v>
      </c>
      <c r="Z13" s="635">
        <v>1609590</v>
      </c>
      <c r="AA13" s="635">
        <v>8593428</v>
      </c>
      <c r="AB13" s="635">
        <v>1284366</v>
      </c>
      <c r="AC13" s="635">
        <v>2271967</v>
      </c>
    </row>
    <row r="14" spans="1:29" ht="15">
      <c r="A14" s="184" t="s">
        <v>429</v>
      </c>
      <c r="B14" s="186">
        <v>40416929</v>
      </c>
      <c r="C14" s="187">
        <v>14852186</v>
      </c>
      <c r="D14" s="186">
        <v>5978063</v>
      </c>
      <c r="E14" s="190" t="s">
        <v>1340</v>
      </c>
      <c r="F14" s="190" t="s">
        <v>337</v>
      </c>
      <c r="I14" s="492">
        <v>1067434</v>
      </c>
      <c r="J14" s="492">
        <v>1929381</v>
      </c>
      <c r="K14" s="492">
        <v>10600796</v>
      </c>
      <c r="L14" s="492">
        <v>240006</v>
      </c>
      <c r="M14" s="492">
        <v>1014250</v>
      </c>
      <c r="O14" s="186">
        <v>13209421</v>
      </c>
      <c r="P14" s="186">
        <v>1067434</v>
      </c>
      <c r="Q14" s="186">
        <v>526199</v>
      </c>
      <c r="R14" s="186">
        <v>4755538</v>
      </c>
      <c r="S14" s="186">
        <v>1929381</v>
      </c>
      <c r="T14" s="186">
        <v>1730127</v>
      </c>
      <c r="U14" s="186" t="s">
        <v>416</v>
      </c>
      <c r="V14" s="186" t="s">
        <v>416</v>
      </c>
      <c r="W14" s="186" t="s">
        <v>416</v>
      </c>
      <c r="X14" s="186">
        <v>127569</v>
      </c>
      <c r="Y14" s="186">
        <v>71543</v>
      </c>
      <c r="Z14" s="186">
        <v>31806</v>
      </c>
      <c r="AA14" s="186">
        <v>880024</v>
      </c>
      <c r="AB14" s="186">
        <v>1014250</v>
      </c>
      <c r="AC14" s="186">
        <v>178869</v>
      </c>
    </row>
    <row r="15" spans="1:29" ht="15">
      <c r="A15" s="184" t="s">
        <v>431</v>
      </c>
      <c r="B15" s="186">
        <v>6468761</v>
      </c>
      <c r="C15" s="187">
        <v>21309185</v>
      </c>
      <c r="D15" s="186">
        <v>2282045</v>
      </c>
      <c r="E15" s="190" t="s">
        <v>1341</v>
      </c>
      <c r="F15" s="190" t="s">
        <v>338</v>
      </c>
      <c r="I15" s="492">
        <v>445413</v>
      </c>
      <c r="J15" s="492">
        <v>1182998</v>
      </c>
      <c r="K15" s="492">
        <v>167362</v>
      </c>
      <c r="L15" s="492">
        <v>18502578</v>
      </c>
      <c r="M15" s="492">
        <v>1010834</v>
      </c>
      <c r="O15" s="186">
        <v>1622548</v>
      </c>
      <c r="P15" s="186">
        <v>445413</v>
      </c>
      <c r="Q15" s="186">
        <v>202190</v>
      </c>
      <c r="R15" s="186">
        <v>340886</v>
      </c>
      <c r="S15" s="186">
        <v>1182997</v>
      </c>
      <c r="T15" s="186">
        <v>50660</v>
      </c>
      <c r="U15" s="186">
        <v>29916</v>
      </c>
      <c r="V15" s="186">
        <v>40151</v>
      </c>
      <c r="W15" s="186">
        <v>129584</v>
      </c>
      <c r="X15" s="186" t="s">
        <v>416</v>
      </c>
      <c r="Y15" s="186" t="s">
        <v>416</v>
      </c>
      <c r="Z15" s="186" t="s">
        <v>416</v>
      </c>
      <c r="AA15" s="186">
        <v>218039</v>
      </c>
      <c r="AB15" s="186">
        <v>1010834</v>
      </c>
      <c r="AC15" s="186">
        <v>73668</v>
      </c>
    </row>
    <row r="16" spans="1:29" ht="15">
      <c r="A16" s="184" t="s">
        <v>433</v>
      </c>
      <c r="B16" s="186">
        <v>120191698</v>
      </c>
      <c r="C16" s="187">
        <v>42890557</v>
      </c>
      <c r="D16" s="186">
        <v>26591721</v>
      </c>
      <c r="E16" s="190" t="s">
        <v>292</v>
      </c>
      <c r="F16" s="190" t="s">
        <v>292</v>
      </c>
      <c r="H16">
        <v>4163</v>
      </c>
      <c r="I16" s="492">
        <v>2309467</v>
      </c>
      <c r="J16" s="492">
        <v>339404</v>
      </c>
      <c r="K16" s="492">
        <v>1203059</v>
      </c>
      <c r="L16" s="492">
        <v>71543</v>
      </c>
      <c r="M16" s="492">
        <v>38962921</v>
      </c>
      <c r="O16" s="186">
        <v>8925823</v>
      </c>
      <c r="P16" s="186">
        <v>2309467</v>
      </c>
      <c r="Q16" s="186">
        <v>1344970</v>
      </c>
      <c r="R16" s="186">
        <v>3362520</v>
      </c>
      <c r="S16" s="186">
        <v>339404</v>
      </c>
      <c r="T16" s="186">
        <v>229076</v>
      </c>
      <c r="U16" s="186"/>
      <c r="V16" s="186"/>
      <c r="W16" s="186"/>
      <c r="X16" s="186">
        <v>72701</v>
      </c>
      <c r="Y16" s="186">
        <v>71002</v>
      </c>
      <c r="Z16" s="186">
        <v>102118</v>
      </c>
      <c r="AA16" s="186">
        <v>106864416</v>
      </c>
      <c r="AB16" s="186">
        <v>38962921</v>
      </c>
      <c r="AC16" s="186">
        <v>23787037</v>
      </c>
    </row>
    <row r="17" spans="1:29" s="41" customFormat="1" ht="15">
      <c r="A17" s="181" t="s">
        <v>1342</v>
      </c>
      <c r="B17" s="182">
        <v>49762343</v>
      </c>
      <c r="C17" s="182">
        <v>667093</v>
      </c>
      <c r="D17" s="182">
        <v>821267</v>
      </c>
      <c r="E17" s="191"/>
      <c r="F17" s="191"/>
      <c r="I17" s="623">
        <v>7882</v>
      </c>
      <c r="J17" s="624"/>
      <c r="K17" s="492"/>
      <c r="L17" s="623"/>
      <c r="M17" s="623"/>
      <c r="O17" s="182">
        <v>119915</v>
      </c>
      <c r="P17" s="182">
        <v>7882</v>
      </c>
      <c r="Q17" s="182" t="s">
        <v>408</v>
      </c>
      <c r="R17" s="182" t="s">
        <v>416</v>
      </c>
      <c r="S17" s="182" t="s">
        <v>416</v>
      </c>
      <c r="T17" s="182" t="s">
        <v>416</v>
      </c>
      <c r="U17" s="182"/>
      <c r="V17" s="182"/>
      <c r="W17" s="182"/>
      <c r="X17" s="182"/>
      <c r="Y17" s="182"/>
      <c r="Z17" s="182"/>
      <c r="AA17" s="182" t="s">
        <v>416</v>
      </c>
      <c r="AB17" s="182" t="s">
        <v>416</v>
      </c>
      <c r="AC17" s="182" t="s">
        <v>416</v>
      </c>
    </row>
    <row r="18" spans="1:29" ht="15">
      <c r="A18" s="185" t="s">
        <v>436</v>
      </c>
      <c r="B18" s="186">
        <v>2076195</v>
      </c>
      <c r="C18" s="187">
        <v>132211</v>
      </c>
      <c r="D18" s="186">
        <v>692735</v>
      </c>
      <c r="E18" s="192" t="s">
        <v>339</v>
      </c>
      <c r="F18" s="192" t="s">
        <v>341</v>
      </c>
      <c r="I18" s="492" t="s">
        <v>408</v>
      </c>
      <c r="J18" s="493"/>
      <c r="K18" s="493"/>
      <c r="L18" s="492"/>
      <c r="M18" s="492"/>
      <c r="O18" s="186">
        <v>119915</v>
      </c>
      <c r="P18" s="186" t="s">
        <v>416</v>
      </c>
      <c r="Q18" s="186" t="s">
        <v>416</v>
      </c>
      <c r="R18" s="186">
        <v>4151</v>
      </c>
      <c r="S18" s="186" t="s">
        <v>408</v>
      </c>
      <c r="T18" s="186" t="s">
        <v>408</v>
      </c>
      <c r="U18" s="186"/>
      <c r="V18" s="186"/>
      <c r="W18" s="186"/>
      <c r="X18" s="186"/>
      <c r="Y18" s="186"/>
      <c r="Z18" s="186"/>
      <c r="AA18" s="186" t="s">
        <v>408</v>
      </c>
      <c r="AB18" s="186"/>
      <c r="AC18" s="186"/>
    </row>
    <row r="19" spans="1:29" ht="15">
      <c r="A19" s="185" t="s">
        <v>438</v>
      </c>
      <c r="B19" s="186">
        <v>20957282</v>
      </c>
      <c r="C19" s="187">
        <v>88029</v>
      </c>
      <c r="D19" s="186">
        <v>8989</v>
      </c>
      <c r="E19" s="192" t="s">
        <v>339</v>
      </c>
      <c r="F19" s="192" t="s">
        <v>340</v>
      </c>
      <c r="H19" s="626"/>
      <c r="I19" s="492">
        <v>7883</v>
      </c>
      <c r="J19" s="627">
        <v>549877</v>
      </c>
      <c r="K19" s="493"/>
      <c r="L19" s="492"/>
      <c r="M19" s="492"/>
      <c r="N19" s="491" t="s">
        <v>416</v>
      </c>
      <c r="O19" s="186"/>
      <c r="P19" s="186" t="s">
        <v>408</v>
      </c>
      <c r="Q19" s="186" t="s">
        <v>408</v>
      </c>
      <c r="R19" s="186" t="s">
        <v>416</v>
      </c>
      <c r="S19" s="186" t="s">
        <v>416</v>
      </c>
      <c r="T19" s="186" t="s">
        <v>416</v>
      </c>
      <c r="U19" s="186"/>
      <c r="V19" s="186"/>
      <c r="W19" s="186"/>
      <c r="X19" s="186"/>
      <c r="Y19" s="186"/>
      <c r="Z19" s="186"/>
      <c r="AA19" s="186"/>
      <c r="AB19" s="186"/>
      <c r="AC19" s="186"/>
    </row>
    <row r="20" spans="1:29" ht="15">
      <c r="A20" s="185" t="s">
        <v>440</v>
      </c>
      <c r="B20" s="186">
        <v>10546706</v>
      </c>
      <c r="C20" s="187">
        <v>305441</v>
      </c>
      <c r="D20" s="186">
        <v>3888</v>
      </c>
      <c r="E20" s="192" t="s">
        <v>339</v>
      </c>
      <c r="F20" s="192" t="s">
        <v>341</v>
      </c>
      <c r="I20" s="492" t="s">
        <v>408</v>
      </c>
      <c r="J20" s="493"/>
      <c r="K20" s="493"/>
      <c r="L20" s="492"/>
      <c r="M20" s="492"/>
      <c r="O20" s="186" t="s">
        <v>408</v>
      </c>
      <c r="P20" s="186"/>
      <c r="Q20" s="186" t="s">
        <v>408</v>
      </c>
      <c r="R20" s="186">
        <v>2640</v>
      </c>
      <c r="S20" s="186" t="s">
        <v>408</v>
      </c>
      <c r="T20" s="186" t="s">
        <v>408</v>
      </c>
      <c r="U20" s="186"/>
      <c r="V20" s="186"/>
      <c r="W20" s="186"/>
      <c r="X20" s="186"/>
      <c r="Y20" s="186"/>
      <c r="Z20" s="186"/>
      <c r="AA20" s="186"/>
      <c r="AB20" s="186"/>
      <c r="AC20" s="186"/>
    </row>
    <row r="21" spans="1:29" ht="15">
      <c r="A21" s="185" t="s">
        <v>441</v>
      </c>
      <c r="B21" s="186">
        <v>16182160</v>
      </c>
      <c r="C21" s="189">
        <v>141412</v>
      </c>
      <c r="D21" s="186">
        <v>115655</v>
      </c>
      <c r="E21" s="192"/>
      <c r="F21" s="192"/>
      <c r="I21" s="490">
        <v>61581924</v>
      </c>
      <c r="O21" s="186"/>
      <c r="P21" s="186">
        <v>7882</v>
      </c>
      <c r="Q21" s="186" t="s">
        <v>408</v>
      </c>
      <c r="R21" s="186">
        <v>1511</v>
      </c>
      <c r="S21" s="186" t="s">
        <v>408</v>
      </c>
      <c r="T21" s="186" t="s">
        <v>408</v>
      </c>
      <c r="U21" s="186"/>
      <c r="V21" s="186"/>
      <c r="W21" s="186"/>
      <c r="X21" s="186"/>
      <c r="Y21" s="186"/>
      <c r="Z21" s="186"/>
      <c r="AA21" s="186"/>
      <c r="AB21" s="186"/>
      <c r="AC21" s="186"/>
    </row>
    <row r="22" spans="1:29" s="41" customFormat="1" ht="15">
      <c r="A22" s="181" t="s">
        <v>1343</v>
      </c>
      <c r="B22" s="182">
        <v>6983131</v>
      </c>
      <c r="C22" s="182">
        <v>190821</v>
      </c>
      <c r="D22" s="182">
        <v>192240</v>
      </c>
      <c r="E22" s="183"/>
      <c r="F22" s="183"/>
      <c r="I22" s="625"/>
      <c r="O22" s="182">
        <v>5332</v>
      </c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</row>
    <row r="23" spans="1:29" ht="15">
      <c r="A23" s="185" t="s">
        <v>443</v>
      </c>
      <c r="B23" s="186">
        <v>2026367</v>
      </c>
      <c r="C23" s="187">
        <v>27597</v>
      </c>
      <c r="D23" s="186">
        <v>63325</v>
      </c>
      <c r="E23" s="192" t="s">
        <v>339</v>
      </c>
      <c r="F23" s="192" t="s">
        <v>346</v>
      </c>
      <c r="I23" s="172" t="s">
        <v>1344</v>
      </c>
      <c r="J23" s="172"/>
      <c r="K23" s="172"/>
      <c r="L23" s="172"/>
      <c r="M23" s="172"/>
      <c r="N23" s="172"/>
    </row>
    <row r="24" spans="1:29" ht="15">
      <c r="A24" s="185" t="s">
        <v>445</v>
      </c>
      <c r="B24" s="186">
        <v>1202406</v>
      </c>
      <c r="C24" s="189">
        <v>38273</v>
      </c>
      <c r="D24" s="186">
        <v>6427</v>
      </c>
      <c r="E24" s="192"/>
      <c r="F24" s="192"/>
      <c r="I24" s="193">
        <v>1</v>
      </c>
      <c r="J24" s="193" t="s">
        <v>339</v>
      </c>
      <c r="K24" s="193" t="s">
        <v>337</v>
      </c>
      <c r="L24" s="193" t="s">
        <v>338</v>
      </c>
      <c r="M24" s="193" t="s">
        <v>1345</v>
      </c>
      <c r="N24" s="169"/>
    </row>
    <row r="25" spans="1:29" ht="15">
      <c r="A25" s="185" t="s">
        <v>447</v>
      </c>
      <c r="B25" s="186">
        <v>3754358</v>
      </c>
      <c r="C25" s="189">
        <v>124951</v>
      </c>
      <c r="D25" s="186">
        <v>122488</v>
      </c>
      <c r="E25" s="192"/>
      <c r="F25" s="192"/>
      <c r="P25" s="626">
        <f>C21-P21</f>
        <v>133530</v>
      </c>
    </row>
    <row r="27" spans="1:29">
      <c r="C27" s="626">
        <f>C7+C8+C9+C10+C11+C12+C13+C14+C15+C16+C18+C19+C20+C23</f>
        <v>162433996</v>
      </c>
    </row>
    <row r="28" spans="1:29">
      <c r="C28" s="626">
        <f>I4+J4+K4+L4+M4</f>
        <v>161884119</v>
      </c>
      <c r="F28" s="626">
        <f>C16</f>
        <v>42890557</v>
      </c>
      <c r="I28" s="626">
        <f>I16+J16+K16+L16+M16</f>
        <v>42886394</v>
      </c>
    </row>
    <row r="29" spans="1:29">
      <c r="B29" s="626">
        <f>C4-I4-J4-K4-L4-M4</f>
        <v>854513</v>
      </c>
      <c r="D29" s="642">
        <f>C18+C19+C20+C23</f>
        <v>553278</v>
      </c>
      <c r="E29" s="626"/>
      <c r="F29" s="626">
        <f>I16+J16+K16+L16+M16</f>
        <v>42886394</v>
      </c>
      <c r="I29" s="626">
        <f>C16</f>
        <v>42890557</v>
      </c>
      <c r="J29" s="626"/>
      <c r="K29" s="626"/>
      <c r="L29" s="626">
        <f>J5+M13</f>
        <v>25667661</v>
      </c>
    </row>
    <row r="30" spans="1:29">
      <c r="C30" s="490"/>
      <c r="E30" s="626"/>
      <c r="J30" s="626"/>
      <c r="K30" s="626"/>
      <c r="M30" s="626"/>
    </row>
    <row r="31" spans="1:29">
      <c r="C31" s="490"/>
      <c r="F31" s="626">
        <f>F28-F29</f>
        <v>4163</v>
      </c>
      <c r="I31" s="626"/>
      <c r="K31" s="626"/>
      <c r="L31" s="626">
        <f>L29-C13</f>
        <v>139646</v>
      </c>
      <c r="M31" s="626"/>
    </row>
    <row r="32" spans="1:29">
      <c r="C32" s="490"/>
      <c r="I32" s="626"/>
      <c r="L32" s="626"/>
    </row>
    <row r="33" spans="3:11">
      <c r="C33" s="490"/>
      <c r="I33" s="626"/>
      <c r="K33" s="626"/>
    </row>
    <row r="34" spans="3:11">
      <c r="C34" s="490"/>
      <c r="J34" s="626"/>
    </row>
    <row r="35" spans="3:11">
      <c r="C35" s="490"/>
    </row>
    <row r="36" spans="3:11">
      <c r="C36" s="490"/>
    </row>
    <row r="37" spans="3:11">
      <c r="C37" s="490"/>
    </row>
    <row r="38" spans="3:11">
      <c r="C38" s="490"/>
    </row>
    <row r="39" spans="3:11">
      <c r="C39" s="490"/>
    </row>
    <row r="40" spans="3:11">
      <c r="C40" s="490"/>
    </row>
    <row r="41" spans="3:11">
      <c r="C41" s="490"/>
    </row>
    <row r="42" spans="3:11">
      <c r="C42" s="491"/>
    </row>
    <row r="43" spans="3:11">
      <c r="C43" s="490"/>
    </row>
    <row r="44" spans="3:11">
      <c r="C44" s="490"/>
    </row>
    <row r="45" spans="3:11">
      <c r="C45" s="490"/>
    </row>
    <row r="46" spans="3:11">
      <c r="C46" s="490"/>
    </row>
    <row r="47" spans="3:11">
      <c r="C47" s="490"/>
    </row>
    <row r="48" spans="3:11">
      <c r="C48" s="491"/>
    </row>
    <row r="49" spans="3:3">
      <c r="C49" s="490"/>
    </row>
    <row r="50" spans="3:3">
      <c r="C50" s="490"/>
    </row>
    <row r="51" spans="3:3">
      <c r="C51" s="490"/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2:J12"/>
  <sheetViews>
    <sheetView workbookViewId="0">
      <selection activeCell="D27" sqref="D27"/>
    </sheetView>
  </sheetViews>
  <sheetFormatPr defaultRowHeight="12.75"/>
  <cols>
    <col min="2" max="2" width="7.140625" customWidth="1"/>
    <col min="3" max="3" width="39.140625" customWidth="1"/>
    <col min="4" max="4" width="12.5703125" customWidth="1"/>
    <col min="5" max="5" width="24.85546875" customWidth="1"/>
    <col min="7" max="7" width="6.7109375" customWidth="1"/>
    <col min="8" max="8" width="40.5703125" customWidth="1"/>
    <col min="9" max="9" width="26" customWidth="1"/>
  </cols>
  <sheetData>
    <row r="2" spans="3:10" ht="15">
      <c r="C2" s="194" t="s">
        <v>1346</v>
      </c>
      <c r="D2" s="194"/>
      <c r="E2" s="194"/>
    </row>
    <row r="3" spans="3:10" ht="15">
      <c r="C3" s="195" t="s">
        <v>1347</v>
      </c>
      <c r="D3" s="196" t="s">
        <v>1348</v>
      </c>
      <c r="E3" s="197" t="s">
        <v>1349</v>
      </c>
    </row>
    <row r="4" spans="3:10" ht="21.75" customHeight="1">
      <c r="C4" s="495" t="s">
        <v>1716</v>
      </c>
      <c r="D4" s="498">
        <v>56927</v>
      </c>
      <c r="E4" s="503">
        <f>D4*$I$5/$H$5</f>
        <v>304011946205.88239</v>
      </c>
      <c r="H4" s="197" t="s">
        <v>1350</v>
      </c>
      <c r="I4" s="197" t="s">
        <v>1351</v>
      </c>
    </row>
    <row r="5" spans="3:10" ht="15.75" customHeight="1">
      <c r="C5" s="496" t="s">
        <v>396</v>
      </c>
      <c r="D5" s="499">
        <v>22062</v>
      </c>
      <c r="E5" s="503">
        <f t="shared" ref="E5:E12" si="0">D5*$I$5/$H$5</f>
        <v>117819515470.58824</v>
      </c>
      <c r="H5" s="26">
        <v>3.4</v>
      </c>
      <c r="I5" s="502">
        <v>18157300</v>
      </c>
      <c r="J5" s="501"/>
    </row>
    <row r="6" spans="3:10" ht="30">
      <c r="C6" s="496" t="s">
        <v>397</v>
      </c>
      <c r="D6" s="499">
        <v>226</v>
      </c>
      <c r="E6" s="503">
        <f t="shared" si="0"/>
        <v>1206926411.7647059</v>
      </c>
    </row>
    <row r="7" spans="3:10" ht="15.75">
      <c r="C7" s="497" t="s">
        <v>398</v>
      </c>
      <c r="D7" s="499">
        <v>1139</v>
      </c>
      <c r="E7" s="503">
        <f t="shared" si="0"/>
        <v>6082695500</v>
      </c>
    </row>
    <row r="8" spans="3:10" ht="15.75">
      <c r="C8" s="497" t="s">
        <v>399</v>
      </c>
      <c r="D8" s="499">
        <v>3018</v>
      </c>
      <c r="E8" s="503">
        <f t="shared" si="0"/>
        <v>16117273941.176472</v>
      </c>
    </row>
    <row r="9" spans="3:10" ht="15.75">
      <c r="C9" s="497" t="s">
        <v>400</v>
      </c>
      <c r="D9" s="499">
        <v>13823</v>
      </c>
      <c r="E9" s="503">
        <f t="shared" si="0"/>
        <v>73820105264.705887</v>
      </c>
    </row>
    <row r="10" spans="3:10" ht="15.75">
      <c r="C10" s="506" t="s">
        <v>401</v>
      </c>
      <c r="D10" s="499">
        <v>6484</v>
      </c>
      <c r="E10" s="505">
        <f t="shared" si="0"/>
        <v>34627039176.470589</v>
      </c>
      <c r="F10" t="s">
        <v>1717</v>
      </c>
    </row>
    <row r="11" spans="3:10" ht="15.75">
      <c r="C11" s="497" t="s">
        <v>402</v>
      </c>
      <c r="D11" s="499">
        <v>9627</v>
      </c>
      <c r="E11" s="503">
        <f t="shared" si="0"/>
        <v>51411860911.764709</v>
      </c>
    </row>
    <row r="12" spans="3:10" ht="30">
      <c r="C12" s="504" t="s">
        <v>403</v>
      </c>
      <c r="D12" s="500">
        <v>548</v>
      </c>
      <c r="E12" s="505">
        <f t="shared" si="0"/>
        <v>2926529529.4117646</v>
      </c>
      <c r="F12" t="s">
        <v>1710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69"/>
  <sheetViews>
    <sheetView view="pageBreakPreview" zoomScale="110" zoomScaleNormal="100" zoomScaleSheetLayoutView="110" workbookViewId="0">
      <selection activeCell="N23" sqref="N23"/>
    </sheetView>
  </sheetViews>
  <sheetFormatPr defaultRowHeight="15"/>
  <cols>
    <col min="1" max="2" width="16" style="169" customWidth="1"/>
    <col min="3" max="3" width="17" style="169" customWidth="1"/>
    <col min="4" max="5" width="18" style="169" customWidth="1"/>
    <col min="6" max="6" width="17" style="169" customWidth="1"/>
    <col min="7" max="7" width="14.5703125" style="169" customWidth="1"/>
    <col min="8" max="16384" width="9.140625" style="169"/>
  </cols>
  <sheetData>
    <row r="1" spans="1:9" s="176" customFormat="1" ht="11.25" customHeight="1">
      <c r="A1" s="773" t="s">
        <v>1803</v>
      </c>
      <c r="B1" s="773"/>
      <c r="C1" s="773"/>
      <c r="D1" s="773"/>
      <c r="E1" s="773"/>
      <c r="F1" s="773"/>
      <c r="G1" s="773"/>
    </row>
    <row r="2" spans="1:9" s="176" customFormat="1" ht="11.25" customHeight="1">
      <c r="A2" s="773" t="s">
        <v>1804</v>
      </c>
      <c r="B2" s="773"/>
      <c r="C2" s="773"/>
      <c r="D2" s="773"/>
      <c r="E2" s="773"/>
      <c r="F2" s="773"/>
      <c r="G2" s="773"/>
    </row>
    <row r="3" spans="1:9" ht="11.25" customHeight="1"/>
    <row r="4" spans="1:9" s="176" customFormat="1" ht="11.25" customHeight="1">
      <c r="A4" s="554" t="s">
        <v>1018</v>
      </c>
      <c r="B4" s="554"/>
      <c r="C4" s="555" t="s">
        <v>416</v>
      </c>
      <c r="D4" s="555" t="s">
        <v>416</v>
      </c>
      <c r="E4" s="556" t="s">
        <v>416</v>
      </c>
      <c r="F4" s="556" t="s">
        <v>416</v>
      </c>
      <c r="G4" s="555" t="s">
        <v>1014</v>
      </c>
    </row>
    <row r="5" spans="1:9" s="176" customFormat="1" ht="11.25" customHeight="1">
      <c r="A5" s="774"/>
      <c r="B5" s="775" t="s">
        <v>1203</v>
      </c>
      <c r="C5" s="777" t="s">
        <v>1204</v>
      </c>
      <c r="D5" s="777" t="s">
        <v>1205</v>
      </c>
      <c r="E5" s="777"/>
      <c r="F5" s="777"/>
      <c r="G5" s="778"/>
    </row>
    <row r="6" spans="1:9" s="176" customFormat="1" ht="11.25" customHeight="1">
      <c r="A6" s="774"/>
      <c r="B6" s="776"/>
      <c r="C6" s="777"/>
      <c r="D6" s="557" t="s">
        <v>1206</v>
      </c>
      <c r="E6" s="557" t="s">
        <v>1207</v>
      </c>
      <c r="F6" s="557" t="s">
        <v>1208</v>
      </c>
      <c r="G6" s="778"/>
    </row>
    <row r="7" spans="1:9" s="176" customFormat="1" ht="23.25" customHeight="1">
      <c r="A7" s="554" t="s">
        <v>1209</v>
      </c>
      <c r="B7" s="558"/>
      <c r="C7" s="559">
        <v>1165626963</v>
      </c>
      <c r="D7" s="559">
        <v>921193593</v>
      </c>
      <c r="E7" s="559">
        <v>167799497</v>
      </c>
      <c r="F7" s="559">
        <v>76633872</v>
      </c>
      <c r="G7" s="554" t="s">
        <v>413</v>
      </c>
    </row>
    <row r="8" spans="1:9" s="176" customFormat="1" ht="23.25" customHeight="1">
      <c r="A8" s="554" t="s">
        <v>1210</v>
      </c>
      <c r="B8" s="560" t="s">
        <v>1211</v>
      </c>
      <c r="C8" s="561">
        <v>1154053076</v>
      </c>
      <c r="D8" s="561">
        <v>918493914</v>
      </c>
      <c r="E8" s="561">
        <v>162738632</v>
      </c>
      <c r="F8" s="561">
        <v>72820529</v>
      </c>
      <c r="G8" s="554" t="s">
        <v>1212</v>
      </c>
    </row>
    <row r="9" spans="1:9" s="176" customFormat="1" ht="23.25" customHeight="1">
      <c r="A9" s="554" t="s">
        <v>414</v>
      </c>
      <c r="B9" s="558">
        <v>86</v>
      </c>
      <c r="C9" s="561">
        <v>1095436181</v>
      </c>
      <c r="D9" s="561">
        <v>861748440</v>
      </c>
      <c r="E9" s="561">
        <v>161880718</v>
      </c>
      <c r="F9" s="567">
        <v>71807022</v>
      </c>
      <c r="G9" s="554" t="s">
        <v>415</v>
      </c>
    </row>
    <row r="10" spans="1:9" s="176" customFormat="1" ht="23.25" customHeight="1">
      <c r="A10" s="562" t="s">
        <v>1213</v>
      </c>
      <c r="B10" s="558"/>
      <c r="C10" s="563" t="s">
        <v>416</v>
      </c>
      <c r="D10" s="563" t="s">
        <v>416</v>
      </c>
      <c r="E10" s="563" t="s">
        <v>416</v>
      </c>
      <c r="F10" s="563" t="s">
        <v>416</v>
      </c>
      <c r="G10" s="562" t="s">
        <v>344</v>
      </c>
    </row>
    <row r="11" spans="1:9" s="176" customFormat="1" ht="23.25" customHeight="1">
      <c r="A11" s="554" t="s">
        <v>1214</v>
      </c>
      <c r="B11" s="558" t="s">
        <v>417</v>
      </c>
      <c r="C11" s="561">
        <v>612690721</v>
      </c>
      <c r="D11" s="561">
        <v>537246359</v>
      </c>
      <c r="E11" s="561">
        <v>57300775</v>
      </c>
      <c r="F11" s="561">
        <v>18143587</v>
      </c>
      <c r="G11" s="554" t="s">
        <v>418</v>
      </c>
      <c r="I11" s="176" t="s">
        <v>1866</v>
      </c>
    </row>
    <row r="12" spans="1:9" s="176" customFormat="1" ht="23.25" customHeight="1">
      <c r="A12" s="554" t="s">
        <v>419</v>
      </c>
      <c r="B12" s="558" t="s">
        <v>420</v>
      </c>
      <c r="C12" s="561">
        <v>147981303</v>
      </c>
      <c r="D12" s="561">
        <v>134166853</v>
      </c>
      <c r="E12" s="561">
        <v>12270559</v>
      </c>
      <c r="F12" s="561">
        <v>1543891</v>
      </c>
      <c r="G12" s="554" t="s">
        <v>1215</v>
      </c>
      <c r="H12" s="176" t="s">
        <v>1710</v>
      </c>
    </row>
    <row r="13" spans="1:9" s="176" customFormat="1" ht="23.25" customHeight="1">
      <c r="A13" s="554" t="s">
        <v>1216</v>
      </c>
      <c r="B13" s="558" t="s">
        <v>421</v>
      </c>
      <c r="C13" s="561">
        <v>69527246</v>
      </c>
      <c r="D13" s="561">
        <v>64414679</v>
      </c>
      <c r="E13" s="561">
        <v>4153657</v>
      </c>
      <c r="F13" s="561">
        <v>958910</v>
      </c>
      <c r="G13" s="554" t="s">
        <v>1217</v>
      </c>
      <c r="H13" s="176" t="s">
        <v>1710</v>
      </c>
    </row>
    <row r="14" spans="1:9" s="176" customFormat="1" ht="23.25" customHeight="1">
      <c r="A14" s="554" t="s">
        <v>1218</v>
      </c>
      <c r="B14" s="558" t="s">
        <v>422</v>
      </c>
      <c r="C14" s="561">
        <v>27085112</v>
      </c>
      <c r="D14" s="561">
        <v>14581982</v>
      </c>
      <c r="E14" s="561">
        <v>9005642</v>
      </c>
      <c r="F14" s="561">
        <v>3497488</v>
      </c>
      <c r="G14" s="554" t="s">
        <v>1219</v>
      </c>
      <c r="H14" s="176" t="s">
        <v>1789</v>
      </c>
    </row>
    <row r="15" spans="1:9" s="176" customFormat="1" ht="23.25" customHeight="1">
      <c r="A15" s="554" t="s">
        <v>1220</v>
      </c>
      <c r="B15" s="558" t="s">
        <v>423</v>
      </c>
      <c r="C15" s="561">
        <v>19158665</v>
      </c>
      <c r="D15" s="561">
        <v>18235300</v>
      </c>
      <c r="E15" s="561">
        <v>902634</v>
      </c>
      <c r="F15" s="561">
        <v>20731</v>
      </c>
      <c r="G15" s="554" t="s">
        <v>1221</v>
      </c>
      <c r="H15" s="176" t="s">
        <v>1710</v>
      </c>
    </row>
    <row r="16" spans="1:9" s="176" customFormat="1" ht="23.25" customHeight="1">
      <c r="A16" s="554" t="s">
        <v>1222</v>
      </c>
      <c r="B16" s="558" t="s">
        <v>424</v>
      </c>
      <c r="C16" s="561">
        <v>49123367</v>
      </c>
      <c r="D16" s="561">
        <v>39870405</v>
      </c>
      <c r="E16" s="561">
        <v>8184494</v>
      </c>
      <c r="F16" s="561">
        <v>1068468</v>
      </c>
      <c r="G16" s="554" t="s">
        <v>1223</v>
      </c>
      <c r="H16" s="176" t="s">
        <v>1710</v>
      </c>
    </row>
    <row r="17" spans="1:9" s="176" customFormat="1" ht="23.25" customHeight="1">
      <c r="A17" s="554" t="s">
        <v>1224</v>
      </c>
      <c r="B17" s="558" t="s">
        <v>425</v>
      </c>
      <c r="C17" s="561">
        <v>299815027</v>
      </c>
      <c r="D17" s="561">
        <v>265977140</v>
      </c>
      <c r="E17" s="561">
        <v>22783789</v>
      </c>
      <c r="F17" s="561">
        <v>11054099</v>
      </c>
      <c r="G17" s="554" t="s">
        <v>1225</v>
      </c>
      <c r="H17" s="176" t="s">
        <v>1710</v>
      </c>
    </row>
    <row r="18" spans="1:9" s="176" customFormat="1" ht="23.25" customHeight="1">
      <c r="A18" s="554" t="s">
        <v>1226</v>
      </c>
      <c r="B18" s="558" t="s">
        <v>426</v>
      </c>
      <c r="C18" s="561">
        <v>201764316</v>
      </c>
      <c r="D18" s="561">
        <v>157424694</v>
      </c>
      <c r="E18" s="561">
        <v>25528016</v>
      </c>
      <c r="F18" s="561">
        <v>18811606</v>
      </c>
      <c r="G18" s="554" t="s">
        <v>427</v>
      </c>
      <c r="H18" s="176" t="s">
        <v>1755</v>
      </c>
      <c r="I18" s="176" t="s">
        <v>1867</v>
      </c>
    </row>
    <row r="19" spans="1:9" s="176" customFormat="1" ht="23.25" customHeight="1">
      <c r="A19" s="554" t="s">
        <v>1227</v>
      </c>
      <c r="B19" s="558" t="s">
        <v>428</v>
      </c>
      <c r="C19" s="561">
        <v>61247178</v>
      </c>
      <c r="D19" s="561">
        <v>40416929</v>
      </c>
      <c r="E19" s="561">
        <v>14852186</v>
      </c>
      <c r="F19" s="561">
        <v>5978063</v>
      </c>
      <c r="G19" s="554" t="s">
        <v>429</v>
      </c>
      <c r="H19" s="176" t="s">
        <v>1843</v>
      </c>
      <c r="I19" s="176" t="s">
        <v>1912</v>
      </c>
    </row>
    <row r="20" spans="1:9" s="176" customFormat="1" ht="23.25" customHeight="1">
      <c r="A20" s="554" t="s">
        <v>1228</v>
      </c>
      <c r="B20" s="558" t="s">
        <v>430</v>
      </c>
      <c r="C20" s="561">
        <v>30059991</v>
      </c>
      <c r="D20" s="561">
        <v>6468761</v>
      </c>
      <c r="E20" s="561">
        <v>21309185</v>
      </c>
      <c r="F20" s="561">
        <v>2282045</v>
      </c>
      <c r="G20" s="554" t="s">
        <v>431</v>
      </c>
      <c r="H20" s="176" t="s">
        <v>1844</v>
      </c>
      <c r="I20" s="176" t="s">
        <v>1913</v>
      </c>
    </row>
    <row r="21" spans="1:9" s="176" customFormat="1" ht="23.25" customHeight="1">
      <c r="A21" s="554" t="s">
        <v>1229</v>
      </c>
      <c r="B21" s="558" t="s">
        <v>432</v>
      </c>
      <c r="C21" s="561">
        <v>189673975</v>
      </c>
      <c r="D21" s="561">
        <v>120191698</v>
      </c>
      <c r="E21" s="561">
        <v>42890557</v>
      </c>
      <c r="F21" s="561">
        <v>26591721</v>
      </c>
      <c r="G21" s="554" t="s">
        <v>433</v>
      </c>
      <c r="H21" s="176" t="s">
        <v>1717</v>
      </c>
      <c r="I21" s="176" t="s">
        <v>1912</v>
      </c>
    </row>
    <row r="22" spans="1:9" s="176" customFormat="1" ht="23.25" customHeight="1">
      <c r="A22" s="554" t="s">
        <v>1230</v>
      </c>
      <c r="B22" s="558">
        <v>87</v>
      </c>
      <c r="C22" s="561">
        <v>51250703</v>
      </c>
      <c r="D22" s="561">
        <v>49762343</v>
      </c>
      <c r="E22" s="561">
        <v>667093</v>
      </c>
      <c r="F22" s="561">
        <v>821267</v>
      </c>
      <c r="G22" s="554" t="s">
        <v>434</v>
      </c>
    </row>
    <row r="23" spans="1:9" s="176" customFormat="1" ht="23.25" customHeight="1">
      <c r="A23" s="562" t="s">
        <v>1213</v>
      </c>
      <c r="B23" s="558"/>
      <c r="C23" s="563" t="s">
        <v>416</v>
      </c>
      <c r="D23" s="563" t="s">
        <v>416</v>
      </c>
      <c r="E23" s="563" t="s">
        <v>416</v>
      </c>
      <c r="F23" s="563" t="s">
        <v>416</v>
      </c>
      <c r="G23" s="562" t="s">
        <v>344</v>
      </c>
    </row>
    <row r="24" spans="1:9" s="176" customFormat="1" ht="23.25" customHeight="1">
      <c r="A24" s="554" t="s">
        <v>1231</v>
      </c>
      <c r="B24" s="558" t="s">
        <v>435</v>
      </c>
      <c r="C24" s="561">
        <v>2901141</v>
      </c>
      <c r="D24" s="561">
        <v>2076195</v>
      </c>
      <c r="E24" s="561">
        <v>132211</v>
      </c>
      <c r="F24" s="561">
        <v>692735</v>
      </c>
      <c r="G24" s="554" t="s">
        <v>436</v>
      </c>
    </row>
    <row r="25" spans="1:9" s="176" customFormat="1" ht="23.25" customHeight="1">
      <c r="A25" s="554" t="s">
        <v>1232</v>
      </c>
      <c r="B25" s="558" t="s">
        <v>437</v>
      </c>
      <c r="C25" s="561">
        <v>21054300</v>
      </c>
      <c r="D25" s="561">
        <v>20957282</v>
      </c>
      <c r="E25" s="561">
        <v>88029</v>
      </c>
      <c r="F25" s="561">
        <v>8989</v>
      </c>
      <c r="G25" s="554" t="s">
        <v>438</v>
      </c>
    </row>
    <row r="26" spans="1:9" s="176" customFormat="1" ht="23.25" customHeight="1">
      <c r="A26" s="554" t="s">
        <v>1233</v>
      </c>
      <c r="B26" s="558" t="s">
        <v>439</v>
      </c>
      <c r="C26" s="561">
        <v>10856035</v>
      </c>
      <c r="D26" s="561">
        <v>10546706</v>
      </c>
      <c r="E26" s="561">
        <v>305441</v>
      </c>
      <c r="F26" s="561">
        <v>3888</v>
      </c>
      <c r="G26" s="554" t="s">
        <v>440</v>
      </c>
    </row>
    <row r="27" spans="1:9" s="176" customFormat="1" ht="23.25" customHeight="1">
      <c r="A27" s="554" t="s">
        <v>1234</v>
      </c>
      <c r="B27" s="558" t="s">
        <v>1805</v>
      </c>
      <c r="C27" s="561">
        <v>16439227</v>
      </c>
      <c r="D27" s="561">
        <v>16182160</v>
      </c>
      <c r="E27" s="561">
        <v>141412</v>
      </c>
      <c r="F27" s="561">
        <v>115655</v>
      </c>
      <c r="G27" s="554" t="s">
        <v>441</v>
      </c>
    </row>
    <row r="28" spans="1:9" s="176" customFormat="1" ht="23.25" customHeight="1">
      <c r="A28" s="554" t="s">
        <v>1806</v>
      </c>
      <c r="B28" s="558">
        <v>88</v>
      </c>
      <c r="C28" s="561">
        <v>7366192</v>
      </c>
      <c r="D28" s="561">
        <v>6983131</v>
      </c>
      <c r="E28" s="561">
        <v>190821</v>
      </c>
      <c r="F28" s="561">
        <v>192240</v>
      </c>
      <c r="G28" s="554" t="s">
        <v>442</v>
      </c>
    </row>
    <row r="29" spans="1:9" s="176" customFormat="1" ht="23.25" customHeight="1">
      <c r="A29" s="562" t="s">
        <v>1213</v>
      </c>
      <c r="B29" s="558"/>
      <c r="C29" s="563" t="s">
        <v>416</v>
      </c>
      <c r="D29" s="563" t="s">
        <v>416</v>
      </c>
      <c r="E29" s="563" t="s">
        <v>416</v>
      </c>
      <c r="F29" s="563" t="s">
        <v>416</v>
      </c>
      <c r="G29" s="562" t="s">
        <v>384</v>
      </c>
    </row>
    <row r="30" spans="1:9" s="176" customFormat="1" ht="23.25" customHeight="1">
      <c r="A30" s="554" t="s">
        <v>1235</v>
      </c>
      <c r="B30" s="558" t="s">
        <v>1807</v>
      </c>
      <c r="C30" s="561">
        <v>2117288</v>
      </c>
      <c r="D30" s="561">
        <v>2026367</v>
      </c>
      <c r="E30" s="561">
        <v>27597</v>
      </c>
      <c r="F30" s="561">
        <v>63325</v>
      </c>
      <c r="G30" s="554" t="s">
        <v>443</v>
      </c>
    </row>
    <row r="31" spans="1:9" s="176" customFormat="1" ht="23.25" customHeight="1">
      <c r="A31" s="554" t="s">
        <v>1236</v>
      </c>
      <c r="B31" s="558" t="s">
        <v>444</v>
      </c>
      <c r="C31" s="561">
        <v>1247106</v>
      </c>
      <c r="D31" s="561">
        <v>1202406</v>
      </c>
      <c r="E31" s="561">
        <v>38273</v>
      </c>
      <c r="F31" s="561">
        <v>6427</v>
      </c>
      <c r="G31" s="554" t="s">
        <v>445</v>
      </c>
    </row>
    <row r="32" spans="1:9" s="176" customFormat="1" ht="23.25" customHeight="1">
      <c r="A32" s="554" t="s">
        <v>1237</v>
      </c>
      <c r="B32" s="558" t="s">
        <v>446</v>
      </c>
      <c r="C32" s="561">
        <v>4001798</v>
      </c>
      <c r="D32" s="561">
        <v>3754358</v>
      </c>
      <c r="E32" s="561">
        <v>124951</v>
      </c>
      <c r="F32" s="561">
        <v>122488</v>
      </c>
      <c r="G32" s="554" t="s">
        <v>447</v>
      </c>
    </row>
    <row r="33" spans="1:7" s="176" customFormat="1" ht="23.25" customHeight="1">
      <c r="A33" s="554" t="s">
        <v>448</v>
      </c>
      <c r="B33" s="558"/>
      <c r="C33" s="561">
        <v>11573887</v>
      </c>
      <c r="D33" s="561">
        <v>2699679</v>
      </c>
      <c r="E33" s="561">
        <v>5060865</v>
      </c>
      <c r="F33" s="561">
        <v>3813343</v>
      </c>
      <c r="G33" s="554" t="s">
        <v>1238</v>
      </c>
    </row>
    <row r="34" spans="1:7" s="176" customFormat="1" ht="23.25" customHeight="1">
      <c r="A34" s="554" t="s">
        <v>1808</v>
      </c>
      <c r="B34" s="558">
        <v>10</v>
      </c>
      <c r="C34" s="561">
        <v>10147</v>
      </c>
      <c r="D34" s="561">
        <v>1707</v>
      </c>
      <c r="E34" s="561">
        <v>5767</v>
      </c>
      <c r="F34" s="561">
        <v>2673</v>
      </c>
      <c r="G34" s="554" t="s">
        <v>1809</v>
      </c>
    </row>
    <row r="35" spans="1:7" s="176" customFormat="1" ht="23.25" customHeight="1">
      <c r="A35" s="554" t="s">
        <v>449</v>
      </c>
      <c r="B35" s="558">
        <v>13</v>
      </c>
      <c r="C35" s="561">
        <v>14837</v>
      </c>
      <c r="D35" s="564" t="s">
        <v>408</v>
      </c>
      <c r="E35" s="564" t="s">
        <v>408</v>
      </c>
      <c r="F35" s="561">
        <v>14837</v>
      </c>
      <c r="G35" s="554" t="s">
        <v>1239</v>
      </c>
    </row>
    <row r="36" spans="1:7" s="176" customFormat="1" ht="23.25" customHeight="1">
      <c r="A36" s="554" t="s">
        <v>450</v>
      </c>
      <c r="B36" s="558">
        <v>14</v>
      </c>
      <c r="C36" s="561">
        <v>58732</v>
      </c>
      <c r="D36" s="564" t="s">
        <v>408</v>
      </c>
      <c r="E36" s="564" t="s">
        <v>408</v>
      </c>
      <c r="F36" s="561">
        <v>58732</v>
      </c>
      <c r="G36" s="554" t="s">
        <v>1240</v>
      </c>
    </row>
    <row r="37" spans="1:7" s="176" customFormat="1" ht="23.25" customHeight="1">
      <c r="A37" s="554" t="s">
        <v>1810</v>
      </c>
      <c r="B37" s="558">
        <v>17</v>
      </c>
      <c r="C37" s="561">
        <v>4555</v>
      </c>
      <c r="D37" s="564" t="s">
        <v>408</v>
      </c>
      <c r="E37" s="564" t="s">
        <v>408</v>
      </c>
      <c r="F37" s="561">
        <v>4555</v>
      </c>
      <c r="G37" s="554" t="s">
        <v>1811</v>
      </c>
    </row>
    <row r="38" spans="1:7" s="176" customFormat="1" ht="23.25" customHeight="1">
      <c r="A38" s="554" t="s">
        <v>1812</v>
      </c>
      <c r="B38" s="558">
        <v>18</v>
      </c>
      <c r="C38" s="561">
        <v>1935</v>
      </c>
      <c r="D38" s="561">
        <v>1545</v>
      </c>
      <c r="E38" s="561">
        <v>390</v>
      </c>
      <c r="F38" s="564" t="s">
        <v>408</v>
      </c>
      <c r="G38" s="554" t="s">
        <v>1813</v>
      </c>
    </row>
    <row r="39" spans="1:7" s="176" customFormat="1" ht="23.25" customHeight="1">
      <c r="A39" s="554" t="s">
        <v>452</v>
      </c>
      <c r="B39" s="558">
        <v>21</v>
      </c>
      <c r="C39" s="561">
        <v>64415</v>
      </c>
      <c r="D39" s="564" t="s">
        <v>408</v>
      </c>
      <c r="E39" s="561">
        <v>64415</v>
      </c>
      <c r="F39" s="564" t="s">
        <v>408</v>
      </c>
      <c r="G39" s="554" t="s">
        <v>1814</v>
      </c>
    </row>
    <row r="40" spans="1:7" s="176" customFormat="1" ht="23.25" customHeight="1">
      <c r="A40" s="554" t="s">
        <v>1241</v>
      </c>
      <c r="B40" s="558">
        <v>25</v>
      </c>
      <c r="C40" s="561">
        <v>14682</v>
      </c>
      <c r="D40" s="564" t="s">
        <v>408</v>
      </c>
      <c r="E40" s="564" t="s">
        <v>408</v>
      </c>
      <c r="F40" s="561">
        <v>14682</v>
      </c>
      <c r="G40" s="554" t="s">
        <v>1242</v>
      </c>
    </row>
    <row r="41" spans="1:7" s="176" customFormat="1" ht="23.25" customHeight="1">
      <c r="A41" s="554" t="s">
        <v>453</v>
      </c>
      <c r="B41" s="558">
        <v>31</v>
      </c>
      <c r="C41" s="561">
        <v>33374</v>
      </c>
      <c r="D41" s="564" t="s">
        <v>408</v>
      </c>
      <c r="E41" s="564" t="s">
        <v>408</v>
      </c>
      <c r="F41" s="561">
        <v>33374</v>
      </c>
      <c r="G41" s="554" t="s">
        <v>454</v>
      </c>
    </row>
    <row r="42" spans="1:7" s="176" customFormat="1" ht="23.25" customHeight="1">
      <c r="A42" s="554" t="s">
        <v>1815</v>
      </c>
      <c r="B42" s="558">
        <v>32</v>
      </c>
      <c r="C42" s="561">
        <v>9645</v>
      </c>
      <c r="D42" s="564" t="s">
        <v>408</v>
      </c>
      <c r="E42" s="561">
        <v>5718</v>
      </c>
      <c r="F42" s="561">
        <v>3927</v>
      </c>
      <c r="G42" s="554" t="s">
        <v>1816</v>
      </c>
    </row>
    <row r="43" spans="1:7" s="176" customFormat="1" ht="23.25" customHeight="1">
      <c r="A43" s="554" t="s">
        <v>455</v>
      </c>
      <c r="B43" s="558">
        <v>35</v>
      </c>
      <c r="C43" s="561">
        <v>5907</v>
      </c>
      <c r="D43" s="564" t="s">
        <v>408</v>
      </c>
      <c r="E43" s="561">
        <v>1567</v>
      </c>
      <c r="F43" s="561">
        <v>4340</v>
      </c>
      <c r="G43" s="554" t="s">
        <v>1243</v>
      </c>
    </row>
    <row r="44" spans="1:7" s="176" customFormat="1" ht="23.25" customHeight="1">
      <c r="A44" s="554" t="s">
        <v>1244</v>
      </c>
      <c r="B44" s="558">
        <v>36</v>
      </c>
      <c r="C44" s="561">
        <v>6208</v>
      </c>
      <c r="D44" s="564" t="s">
        <v>408</v>
      </c>
      <c r="E44" s="564" t="s">
        <v>408</v>
      </c>
      <c r="F44" s="561">
        <v>6208</v>
      </c>
      <c r="G44" s="554" t="s">
        <v>1817</v>
      </c>
    </row>
    <row r="45" spans="1:7" s="176" customFormat="1" ht="23.25" customHeight="1">
      <c r="A45" s="554" t="s">
        <v>1245</v>
      </c>
      <c r="B45" s="558">
        <v>37</v>
      </c>
      <c r="C45" s="561">
        <v>1769</v>
      </c>
      <c r="D45" s="564" t="s">
        <v>408</v>
      </c>
      <c r="E45" s="564" t="s">
        <v>408</v>
      </c>
      <c r="F45" s="561">
        <v>1769</v>
      </c>
      <c r="G45" s="554" t="s">
        <v>1246</v>
      </c>
    </row>
    <row r="46" spans="1:7" s="176" customFormat="1" ht="23.25" customHeight="1">
      <c r="A46" s="554" t="s">
        <v>1818</v>
      </c>
      <c r="B46" s="558">
        <v>38</v>
      </c>
      <c r="C46" s="561">
        <v>306</v>
      </c>
      <c r="D46" s="564" t="s">
        <v>408</v>
      </c>
      <c r="E46" s="564" t="s">
        <v>408</v>
      </c>
      <c r="F46" s="561">
        <v>306</v>
      </c>
      <c r="G46" s="554" t="s">
        <v>1819</v>
      </c>
    </row>
    <row r="47" spans="1:7" s="176" customFormat="1" ht="23.25" customHeight="1">
      <c r="A47" s="554" t="s">
        <v>1247</v>
      </c>
      <c r="B47" s="558">
        <v>39</v>
      </c>
      <c r="C47" s="561">
        <v>16381</v>
      </c>
      <c r="D47" s="564" t="s">
        <v>408</v>
      </c>
      <c r="E47" s="564" t="s">
        <v>408</v>
      </c>
      <c r="F47" s="561">
        <v>16381</v>
      </c>
      <c r="G47" s="554" t="s">
        <v>1820</v>
      </c>
    </row>
    <row r="48" spans="1:7" s="176" customFormat="1" ht="23.25" customHeight="1">
      <c r="A48" s="554" t="s">
        <v>1248</v>
      </c>
      <c r="B48" s="558">
        <v>43</v>
      </c>
      <c r="C48" s="561">
        <v>169212</v>
      </c>
      <c r="D48" s="564" t="s">
        <v>408</v>
      </c>
      <c r="E48" s="564" t="s">
        <v>408</v>
      </c>
      <c r="F48" s="561">
        <v>169212</v>
      </c>
      <c r="G48" s="554" t="s">
        <v>1249</v>
      </c>
    </row>
    <row r="49" spans="1:7" s="176" customFormat="1" ht="23.25" customHeight="1">
      <c r="A49" s="554" t="s">
        <v>456</v>
      </c>
      <c r="B49" s="558">
        <v>46</v>
      </c>
      <c r="C49" s="561">
        <v>224018</v>
      </c>
      <c r="D49" s="564" t="s">
        <v>408</v>
      </c>
      <c r="E49" s="561">
        <v>1455</v>
      </c>
      <c r="F49" s="561">
        <v>222563</v>
      </c>
      <c r="G49" s="554" t="s">
        <v>1250</v>
      </c>
    </row>
    <row r="50" spans="1:7" s="176" customFormat="1" ht="23.25" customHeight="1">
      <c r="A50" s="554" t="s">
        <v>1251</v>
      </c>
      <c r="B50" s="558">
        <v>47</v>
      </c>
      <c r="C50" s="561">
        <v>5787160</v>
      </c>
      <c r="D50" s="561">
        <v>1977908</v>
      </c>
      <c r="E50" s="561">
        <v>3322472</v>
      </c>
      <c r="F50" s="561">
        <v>486780</v>
      </c>
      <c r="G50" s="554" t="s">
        <v>1252</v>
      </c>
    </row>
    <row r="51" spans="1:7" s="176" customFormat="1" ht="23.25" customHeight="1">
      <c r="A51" s="554" t="s">
        <v>1821</v>
      </c>
      <c r="B51" s="558">
        <v>49</v>
      </c>
      <c r="C51" s="561">
        <v>1367</v>
      </c>
      <c r="D51" s="564" t="s">
        <v>408</v>
      </c>
      <c r="E51" s="561">
        <v>1119</v>
      </c>
      <c r="F51" s="561">
        <v>248</v>
      </c>
      <c r="G51" s="554" t="s">
        <v>1822</v>
      </c>
    </row>
    <row r="52" spans="1:7" s="176" customFormat="1" ht="23.25" customHeight="1">
      <c r="A52" s="554" t="s">
        <v>1823</v>
      </c>
      <c r="B52" s="558">
        <v>52</v>
      </c>
      <c r="C52" s="561">
        <v>2676</v>
      </c>
      <c r="D52" s="564" t="s">
        <v>408</v>
      </c>
      <c r="E52" s="564" t="s">
        <v>408</v>
      </c>
      <c r="F52" s="561">
        <v>2676</v>
      </c>
      <c r="G52" s="554" t="s">
        <v>1824</v>
      </c>
    </row>
    <row r="53" spans="1:7" s="176" customFormat="1" ht="23.25" customHeight="1">
      <c r="A53" s="554" t="s">
        <v>457</v>
      </c>
      <c r="B53" s="558">
        <v>55</v>
      </c>
      <c r="C53" s="561">
        <v>1821473</v>
      </c>
      <c r="D53" s="564" t="s">
        <v>408</v>
      </c>
      <c r="E53" s="561">
        <v>83595</v>
      </c>
      <c r="F53" s="561">
        <v>1737878</v>
      </c>
      <c r="G53" s="554" t="s">
        <v>1253</v>
      </c>
    </row>
    <row r="54" spans="1:7" s="176" customFormat="1" ht="23.25" customHeight="1">
      <c r="A54" s="554" t="s">
        <v>1254</v>
      </c>
      <c r="B54" s="558">
        <v>56</v>
      </c>
      <c r="C54" s="561">
        <v>15763</v>
      </c>
      <c r="D54" s="564" t="s">
        <v>408</v>
      </c>
      <c r="E54" s="561">
        <v>14014</v>
      </c>
      <c r="F54" s="561">
        <v>1749</v>
      </c>
      <c r="G54" s="554" t="s">
        <v>1255</v>
      </c>
    </row>
    <row r="55" spans="1:7" s="176" customFormat="1" ht="23.25" customHeight="1">
      <c r="A55" s="565" t="s">
        <v>1825</v>
      </c>
      <c r="B55" s="558">
        <v>58</v>
      </c>
      <c r="C55" s="561">
        <v>1413</v>
      </c>
      <c r="D55" s="564" t="s">
        <v>408</v>
      </c>
      <c r="E55" s="561">
        <v>366</v>
      </c>
      <c r="F55" s="561">
        <v>1047</v>
      </c>
      <c r="G55" s="554" t="s">
        <v>1256</v>
      </c>
    </row>
    <row r="56" spans="1:7" s="176" customFormat="1" ht="23.25" customHeight="1">
      <c r="A56" s="565" t="s">
        <v>1826</v>
      </c>
      <c r="B56" s="558">
        <v>61</v>
      </c>
      <c r="C56" s="561">
        <v>56</v>
      </c>
      <c r="D56" s="564" t="s">
        <v>408</v>
      </c>
      <c r="E56" s="564" t="s">
        <v>408</v>
      </c>
      <c r="F56" s="561">
        <v>56</v>
      </c>
      <c r="G56" s="554" t="s">
        <v>1257</v>
      </c>
    </row>
    <row r="57" spans="1:7" s="176" customFormat="1" ht="23.25" customHeight="1">
      <c r="A57" s="565" t="s">
        <v>1827</v>
      </c>
      <c r="B57" s="558">
        <v>68</v>
      </c>
      <c r="C57" s="561">
        <v>271248</v>
      </c>
      <c r="D57" s="564" t="s">
        <v>408</v>
      </c>
      <c r="E57" s="561">
        <v>5864</v>
      </c>
      <c r="F57" s="561">
        <v>265384</v>
      </c>
      <c r="G57" s="554" t="s">
        <v>1828</v>
      </c>
    </row>
    <row r="58" spans="1:7" s="176" customFormat="1" ht="23.25" customHeight="1">
      <c r="A58" s="565" t="s">
        <v>1829</v>
      </c>
      <c r="B58" s="558">
        <v>73</v>
      </c>
      <c r="C58" s="561">
        <v>3777</v>
      </c>
      <c r="D58" s="564" t="s">
        <v>408</v>
      </c>
      <c r="E58" s="564" t="s">
        <v>408</v>
      </c>
      <c r="F58" s="561">
        <v>3777</v>
      </c>
      <c r="G58" s="554" t="s">
        <v>1830</v>
      </c>
    </row>
    <row r="59" spans="1:7" s="176" customFormat="1" ht="23.25" customHeight="1">
      <c r="A59" s="565" t="s">
        <v>1831</v>
      </c>
      <c r="B59" s="558">
        <v>74</v>
      </c>
      <c r="C59" s="561">
        <v>240</v>
      </c>
      <c r="D59" s="564" t="s">
        <v>408</v>
      </c>
      <c r="E59" s="564" t="s">
        <v>408</v>
      </c>
      <c r="F59" s="561">
        <v>240</v>
      </c>
      <c r="G59" s="554" t="s">
        <v>1832</v>
      </c>
    </row>
    <row r="60" spans="1:7" s="176" customFormat="1" ht="23.25" customHeight="1">
      <c r="A60" s="565" t="s">
        <v>1833</v>
      </c>
      <c r="B60" s="558">
        <v>77</v>
      </c>
      <c r="C60" s="561">
        <v>230360</v>
      </c>
      <c r="D60" s="564" t="s">
        <v>408</v>
      </c>
      <c r="E60" s="561">
        <v>13228</v>
      </c>
      <c r="F60" s="561">
        <v>217132</v>
      </c>
      <c r="G60" s="554" t="s">
        <v>1834</v>
      </c>
    </row>
    <row r="61" spans="1:7" s="176" customFormat="1" ht="23.25" customHeight="1">
      <c r="A61" s="565" t="s">
        <v>1015</v>
      </c>
      <c r="B61" s="560">
        <v>78</v>
      </c>
      <c r="C61" s="561">
        <v>22347</v>
      </c>
      <c r="D61" s="564" t="s">
        <v>408</v>
      </c>
      <c r="E61" s="564" t="s">
        <v>408</v>
      </c>
      <c r="F61" s="561">
        <v>22347</v>
      </c>
      <c r="G61" s="554" t="s">
        <v>1258</v>
      </c>
    </row>
    <row r="62" spans="1:7" s="176" customFormat="1" ht="23.25" customHeight="1">
      <c r="A62" s="565" t="s">
        <v>1835</v>
      </c>
      <c r="B62" s="558">
        <v>79</v>
      </c>
      <c r="C62" s="561">
        <v>444291</v>
      </c>
      <c r="D62" s="561">
        <v>80525</v>
      </c>
      <c r="E62" s="561">
        <v>310876</v>
      </c>
      <c r="F62" s="561">
        <v>52890</v>
      </c>
      <c r="G62" s="554" t="s">
        <v>1259</v>
      </c>
    </row>
    <row r="63" spans="1:7" s="176" customFormat="1" ht="23.25" customHeight="1">
      <c r="A63" s="565" t="s">
        <v>1836</v>
      </c>
      <c r="B63" s="558">
        <v>80</v>
      </c>
      <c r="C63" s="561">
        <v>29916</v>
      </c>
      <c r="D63" s="561">
        <v>29916</v>
      </c>
      <c r="E63" s="564" t="s">
        <v>408</v>
      </c>
      <c r="F63" s="564" t="s">
        <v>408</v>
      </c>
      <c r="G63" s="554" t="s">
        <v>1837</v>
      </c>
    </row>
    <row r="64" spans="1:7" s="176" customFormat="1" ht="23.25" customHeight="1">
      <c r="A64" s="565" t="s">
        <v>1260</v>
      </c>
      <c r="B64" s="558">
        <v>81</v>
      </c>
      <c r="C64" s="561">
        <v>352840</v>
      </c>
      <c r="D64" s="564" t="s">
        <v>408</v>
      </c>
      <c r="E64" s="564" t="s">
        <v>408</v>
      </c>
      <c r="F64" s="561">
        <v>352840</v>
      </c>
      <c r="G64" s="554" t="s">
        <v>1838</v>
      </c>
    </row>
    <row r="65" spans="1:7" s="176" customFormat="1" ht="23.25" customHeight="1">
      <c r="A65" s="565" t="s">
        <v>1839</v>
      </c>
      <c r="B65" s="558">
        <v>82</v>
      </c>
      <c r="C65" s="561">
        <v>17685</v>
      </c>
      <c r="D65" s="564" t="s">
        <v>408</v>
      </c>
      <c r="E65" s="561">
        <v>17685</v>
      </c>
      <c r="F65" s="564" t="s">
        <v>408</v>
      </c>
      <c r="G65" s="554" t="s">
        <v>1840</v>
      </c>
    </row>
    <row r="66" spans="1:7" s="176" customFormat="1" ht="23.25" customHeight="1">
      <c r="A66" s="565" t="s">
        <v>1841</v>
      </c>
      <c r="B66" s="558">
        <v>85</v>
      </c>
      <c r="C66" s="561">
        <v>1047828</v>
      </c>
      <c r="D66" s="561">
        <v>583445</v>
      </c>
      <c r="E66" s="561">
        <v>448698</v>
      </c>
      <c r="F66" s="561">
        <v>15685</v>
      </c>
      <c r="G66" s="554" t="s">
        <v>1842</v>
      </c>
    </row>
    <row r="67" spans="1:7" s="176" customFormat="1" ht="23.25" customHeight="1">
      <c r="A67" s="565" t="s">
        <v>1261</v>
      </c>
      <c r="B67" s="558">
        <v>93</v>
      </c>
      <c r="C67" s="561">
        <v>2552</v>
      </c>
      <c r="D67" s="564" t="s">
        <v>408</v>
      </c>
      <c r="E67" s="561">
        <v>1610</v>
      </c>
      <c r="F67" s="561">
        <v>942</v>
      </c>
      <c r="G67" s="554" t="s">
        <v>1262</v>
      </c>
    </row>
    <row r="68" spans="1:7" s="176" customFormat="1" ht="23.25" customHeight="1">
      <c r="A68" s="565" t="s">
        <v>1263</v>
      </c>
      <c r="B68" s="558">
        <v>96</v>
      </c>
      <c r="C68" s="561">
        <v>884772</v>
      </c>
      <c r="D68" s="561">
        <v>24633</v>
      </c>
      <c r="E68" s="561">
        <v>762026</v>
      </c>
      <c r="F68" s="561">
        <v>98113</v>
      </c>
      <c r="G68" s="554" t="s">
        <v>1264</v>
      </c>
    </row>
    <row r="69" spans="1:7" ht="2.4500000000000002" customHeight="1">
      <c r="A69" s="566"/>
      <c r="B69" s="566"/>
      <c r="C69" s="566"/>
      <c r="D69" s="566"/>
      <c r="E69" s="566"/>
      <c r="F69" s="566"/>
      <c r="G69" s="566"/>
    </row>
  </sheetData>
  <mergeCells count="7">
    <mergeCell ref="A1:G1"/>
    <mergeCell ref="A2:G2"/>
    <mergeCell ref="A5:A6"/>
    <mergeCell ref="B5:B6"/>
    <mergeCell ref="C5:C6"/>
    <mergeCell ref="D5:F5"/>
    <mergeCell ref="G5:G6"/>
  </mergeCells>
  <pageMargins left="0.78740157480314965" right="0.39370078740157483" top="0.39370078740157483" bottom="0.39370078740157483" header="0.31496062992125984" footer="0.31496062992125984"/>
  <pageSetup paperSize="9" firstPageNumber="5" orientation="landscape" useFirstPageNumber="1" r:id="rId1"/>
  <headerFooter>
    <oddFooter>&amp;R&amp;P</oddFooter>
    <firstFooter>&amp;R&amp;P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K63"/>
  <sheetViews>
    <sheetView showGridLines="0" topLeftCell="A22" workbookViewId="0">
      <selection activeCell="T39" sqref="T39"/>
    </sheetView>
  </sheetViews>
  <sheetFormatPr defaultRowHeight="15"/>
  <cols>
    <col min="1" max="1" width="8.5703125" style="119" customWidth="1"/>
    <col min="2" max="2" width="52.85546875" style="119" customWidth="1"/>
    <col min="3" max="5" width="17" style="119" hidden="1" customWidth="1"/>
    <col min="6" max="6" width="17.28515625" style="119" hidden="1" customWidth="1"/>
    <col min="7" max="7" width="17" style="119" hidden="1" customWidth="1"/>
    <col min="8" max="8" width="17.42578125" style="119" hidden="1" customWidth="1"/>
    <col min="9" max="9" width="18" style="119" hidden="1" customWidth="1"/>
    <col min="10" max="10" width="17.28515625" style="119" hidden="1" customWidth="1"/>
    <col min="11" max="11" width="16.7109375" style="119" hidden="1" customWidth="1"/>
    <col min="12" max="12" width="17.85546875" style="119" customWidth="1"/>
    <col min="13" max="13" width="18.7109375" style="119" hidden="1" customWidth="1"/>
    <col min="14" max="14" width="18.85546875" style="119" hidden="1" customWidth="1"/>
    <col min="15" max="15" width="18.5703125" style="119" hidden="1" customWidth="1"/>
    <col min="16" max="16" width="18.42578125" style="119" hidden="1" customWidth="1"/>
    <col min="17" max="17" width="18.28515625" style="119" hidden="1" customWidth="1"/>
    <col min="18" max="19" width="13.42578125" style="119" customWidth="1"/>
    <col min="20" max="20" width="10.140625" style="119" bestFit="1" customWidth="1"/>
    <col min="21" max="257" width="9.140625" style="119"/>
    <col min="258" max="258" width="8.5703125" style="119" customWidth="1"/>
    <col min="259" max="259" width="52.85546875" style="119" customWidth="1"/>
    <col min="260" max="262" width="17" style="119" customWidth="1"/>
    <col min="263" max="263" width="17.28515625" style="119" customWidth="1"/>
    <col min="264" max="264" width="17" style="119" customWidth="1"/>
    <col min="265" max="265" width="17.42578125" style="119" customWidth="1"/>
    <col min="266" max="266" width="18" style="119" customWidth="1"/>
    <col min="267" max="267" width="17.28515625" style="119" customWidth="1"/>
    <col min="268" max="268" width="16.7109375" style="119" customWidth="1"/>
    <col min="269" max="269" width="17.85546875" style="119" customWidth="1"/>
    <col min="270" max="270" width="18.7109375" style="119" customWidth="1"/>
    <col min="271" max="271" width="18.85546875" style="119" customWidth="1"/>
    <col min="272" max="272" width="18.5703125" style="119" customWidth="1"/>
    <col min="273" max="273" width="18.42578125" style="119" customWidth="1"/>
    <col min="274" max="274" width="18.28515625" style="119" customWidth="1"/>
    <col min="275" max="513" width="9.140625" style="119"/>
    <col min="514" max="514" width="8.5703125" style="119" customWidth="1"/>
    <col min="515" max="515" width="52.85546875" style="119" customWidth="1"/>
    <col min="516" max="518" width="17" style="119" customWidth="1"/>
    <col min="519" max="519" width="17.28515625" style="119" customWidth="1"/>
    <col min="520" max="520" width="17" style="119" customWidth="1"/>
    <col min="521" max="521" width="17.42578125" style="119" customWidth="1"/>
    <col min="522" max="522" width="18" style="119" customWidth="1"/>
    <col min="523" max="523" width="17.28515625" style="119" customWidth="1"/>
    <col min="524" max="524" width="16.7109375" style="119" customWidth="1"/>
    <col min="525" max="525" width="17.85546875" style="119" customWidth="1"/>
    <col min="526" max="526" width="18.7109375" style="119" customWidth="1"/>
    <col min="527" max="527" width="18.85546875" style="119" customWidth="1"/>
    <col min="528" max="528" width="18.5703125" style="119" customWidth="1"/>
    <col min="529" max="529" width="18.42578125" style="119" customWidth="1"/>
    <col min="530" max="530" width="18.28515625" style="119" customWidth="1"/>
    <col min="531" max="769" width="9.140625" style="119"/>
    <col min="770" max="770" width="8.5703125" style="119" customWidth="1"/>
    <col min="771" max="771" width="52.85546875" style="119" customWidth="1"/>
    <col min="772" max="774" width="17" style="119" customWidth="1"/>
    <col min="775" max="775" width="17.28515625" style="119" customWidth="1"/>
    <col min="776" max="776" width="17" style="119" customWidth="1"/>
    <col min="777" max="777" width="17.42578125" style="119" customWidth="1"/>
    <col min="778" max="778" width="18" style="119" customWidth="1"/>
    <col min="779" max="779" width="17.28515625" style="119" customWidth="1"/>
    <col min="780" max="780" width="16.7109375" style="119" customWidth="1"/>
    <col min="781" max="781" width="17.85546875" style="119" customWidth="1"/>
    <col min="782" max="782" width="18.7109375" style="119" customWidth="1"/>
    <col min="783" max="783" width="18.85546875" style="119" customWidth="1"/>
    <col min="784" max="784" width="18.5703125" style="119" customWidth="1"/>
    <col min="785" max="785" width="18.42578125" style="119" customWidth="1"/>
    <col min="786" max="786" width="18.28515625" style="119" customWidth="1"/>
    <col min="787" max="1025" width="9.140625" style="119"/>
    <col min="1026" max="1026" width="8.5703125" style="119" customWidth="1"/>
    <col min="1027" max="1027" width="52.85546875" style="119" customWidth="1"/>
    <col min="1028" max="1030" width="17" style="119" customWidth="1"/>
    <col min="1031" max="1031" width="17.28515625" style="119" customWidth="1"/>
    <col min="1032" max="1032" width="17" style="119" customWidth="1"/>
    <col min="1033" max="1033" width="17.42578125" style="119" customWidth="1"/>
    <col min="1034" max="1034" width="18" style="119" customWidth="1"/>
    <col min="1035" max="1035" width="17.28515625" style="119" customWidth="1"/>
    <col min="1036" max="1036" width="16.7109375" style="119" customWidth="1"/>
    <col min="1037" max="1037" width="17.85546875" style="119" customWidth="1"/>
    <col min="1038" max="1038" width="18.7109375" style="119" customWidth="1"/>
    <col min="1039" max="1039" width="18.85546875" style="119" customWidth="1"/>
    <col min="1040" max="1040" width="18.5703125" style="119" customWidth="1"/>
    <col min="1041" max="1041" width="18.42578125" style="119" customWidth="1"/>
    <col min="1042" max="1042" width="18.28515625" style="119" customWidth="1"/>
    <col min="1043" max="1281" width="9.140625" style="119"/>
    <col min="1282" max="1282" width="8.5703125" style="119" customWidth="1"/>
    <col min="1283" max="1283" width="52.85546875" style="119" customWidth="1"/>
    <col min="1284" max="1286" width="17" style="119" customWidth="1"/>
    <col min="1287" max="1287" width="17.28515625" style="119" customWidth="1"/>
    <col min="1288" max="1288" width="17" style="119" customWidth="1"/>
    <col min="1289" max="1289" width="17.42578125" style="119" customWidth="1"/>
    <col min="1290" max="1290" width="18" style="119" customWidth="1"/>
    <col min="1291" max="1291" width="17.28515625" style="119" customWidth="1"/>
    <col min="1292" max="1292" width="16.7109375" style="119" customWidth="1"/>
    <col min="1293" max="1293" width="17.85546875" style="119" customWidth="1"/>
    <col min="1294" max="1294" width="18.7109375" style="119" customWidth="1"/>
    <col min="1295" max="1295" width="18.85546875" style="119" customWidth="1"/>
    <col min="1296" max="1296" width="18.5703125" style="119" customWidth="1"/>
    <col min="1297" max="1297" width="18.42578125" style="119" customWidth="1"/>
    <col min="1298" max="1298" width="18.28515625" style="119" customWidth="1"/>
    <col min="1299" max="1537" width="9.140625" style="119"/>
    <col min="1538" max="1538" width="8.5703125" style="119" customWidth="1"/>
    <col min="1539" max="1539" width="52.85546875" style="119" customWidth="1"/>
    <col min="1540" max="1542" width="17" style="119" customWidth="1"/>
    <col min="1543" max="1543" width="17.28515625" style="119" customWidth="1"/>
    <col min="1544" max="1544" width="17" style="119" customWidth="1"/>
    <col min="1545" max="1545" width="17.42578125" style="119" customWidth="1"/>
    <col min="1546" max="1546" width="18" style="119" customWidth="1"/>
    <col min="1547" max="1547" width="17.28515625" style="119" customWidth="1"/>
    <col min="1548" max="1548" width="16.7109375" style="119" customWidth="1"/>
    <col min="1549" max="1549" width="17.85546875" style="119" customWidth="1"/>
    <col min="1550" max="1550" width="18.7109375" style="119" customWidth="1"/>
    <col min="1551" max="1551" width="18.85546875" style="119" customWidth="1"/>
    <col min="1552" max="1552" width="18.5703125" style="119" customWidth="1"/>
    <col min="1553" max="1553" width="18.42578125" style="119" customWidth="1"/>
    <col min="1554" max="1554" width="18.28515625" style="119" customWidth="1"/>
    <col min="1555" max="1793" width="9.140625" style="119"/>
    <col min="1794" max="1794" width="8.5703125" style="119" customWidth="1"/>
    <col min="1795" max="1795" width="52.85546875" style="119" customWidth="1"/>
    <col min="1796" max="1798" width="17" style="119" customWidth="1"/>
    <col min="1799" max="1799" width="17.28515625" style="119" customWidth="1"/>
    <col min="1800" max="1800" width="17" style="119" customWidth="1"/>
    <col min="1801" max="1801" width="17.42578125" style="119" customWidth="1"/>
    <col min="1802" max="1802" width="18" style="119" customWidth="1"/>
    <col min="1803" max="1803" width="17.28515625" style="119" customWidth="1"/>
    <col min="1804" max="1804" width="16.7109375" style="119" customWidth="1"/>
    <col min="1805" max="1805" width="17.85546875" style="119" customWidth="1"/>
    <col min="1806" max="1806" width="18.7109375" style="119" customWidth="1"/>
    <col min="1807" max="1807" width="18.85546875" style="119" customWidth="1"/>
    <col min="1808" max="1808" width="18.5703125" style="119" customWidth="1"/>
    <col min="1809" max="1809" width="18.42578125" style="119" customWidth="1"/>
    <col min="1810" max="1810" width="18.28515625" style="119" customWidth="1"/>
    <col min="1811" max="2049" width="9.140625" style="119"/>
    <col min="2050" max="2050" width="8.5703125" style="119" customWidth="1"/>
    <col min="2051" max="2051" width="52.85546875" style="119" customWidth="1"/>
    <col min="2052" max="2054" width="17" style="119" customWidth="1"/>
    <col min="2055" max="2055" width="17.28515625" style="119" customWidth="1"/>
    <col min="2056" max="2056" width="17" style="119" customWidth="1"/>
    <col min="2057" max="2057" width="17.42578125" style="119" customWidth="1"/>
    <col min="2058" max="2058" width="18" style="119" customWidth="1"/>
    <col min="2059" max="2059" width="17.28515625" style="119" customWidth="1"/>
    <col min="2060" max="2060" width="16.7109375" style="119" customWidth="1"/>
    <col min="2061" max="2061" width="17.85546875" style="119" customWidth="1"/>
    <col min="2062" max="2062" width="18.7109375" style="119" customWidth="1"/>
    <col min="2063" max="2063" width="18.85546875" style="119" customWidth="1"/>
    <col min="2064" max="2064" width="18.5703125" style="119" customWidth="1"/>
    <col min="2065" max="2065" width="18.42578125" style="119" customWidth="1"/>
    <col min="2066" max="2066" width="18.28515625" style="119" customWidth="1"/>
    <col min="2067" max="2305" width="9.140625" style="119"/>
    <col min="2306" max="2306" width="8.5703125" style="119" customWidth="1"/>
    <col min="2307" max="2307" width="52.85546875" style="119" customWidth="1"/>
    <col min="2308" max="2310" width="17" style="119" customWidth="1"/>
    <col min="2311" max="2311" width="17.28515625" style="119" customWidth="1"/>
    <col min="2312" max="2312" width="17" style="119" customWidth="1"/>
    <col min="2313" max="2313" width="17.42578125" style="119" customWidth="1"/>
    <col min="2314" max="2314" width="18" style="119" customWidth="1"/>
    <col min="2315" max="2315" width="17.28515625" style="119" customWidth="1"/>
    <col min="2316" max="2316" width="16.7109375" style="119" customWidth="1"/>
    <col min="2317" max="2317" width="17.85546875" style="119" customWidth="1"/>
    <col min="2318" max="2318" width="18.7109375" style="119" customWidth="1"/>
    <col min="2319" max="2319" width="18.85546875" style="119" customWidth="1"/>
    <col min="2320" max="2320" width="18.5703125" style="119" customWidth="1"/>
    <col min="2321" max="2321" width="18.42578125" style="119" customWidth="1"/>
    <col min="2322" max="2322" width="18.28515625" style="119" customWidth="1"/>
    <col min="2323" max="2561" width="9.140625" style="119"/>
    <col min="2562" max="2562" width="8.5703125" style="119" customWidth="1"/>
    <col min="2563" max="2563" width="52.85546875" style="119" customWidth="1"/>
    <col min="2564" max="2566" width="17" style="119" customWidth="1"/>
    <col min="2567" max="2567" width="17.28515625" style="119" customWidth="1"/>
    <col min="2568" max="2568" width="17" style="119" customWidth="1"/>
    <col min="2569" max="2569" width="17.42578125" style="119" customWidth="1"/>
    <col min="2570" max="2570" width="18" style="119" customWidth="1"/>
    <col min="2571" max="2571" width="17.28515625" style="119" customWidth="1"/>
    <col min="2572" max="2572" width="16.7109375" style="119" customWidth="1"/>
    <col min="2573" max="2573" width="17.85546875" style="119" customWidth="1"/>
    <col min="2574" max="2574" width="18.7109375" style="119" customWidth="1"/>
    <col min="2575" max="2575" width="18.85546875" style="119" customWidth="1"/>
    <col min="2576" max="2576" width="18.5703125" style="119" customWidth="1"/>
    <col min="2577" max="2577" width="18.42578125" style="119" customWidth="1"/>
    <col min="2578" max="2578" width="18.28515625" style="119" customWidth="1"/>
    <col min="2579" max="2817" width="9.140625" style="119"/>
    <col min="2818" max="2818" width="8.5703125" style="119" customWidth="1"/>
    <col min="2819" max="2819" width="52.85546875" style="119" customWidth="1"/>
    <col min="2820" max="2822" width="17" style="119" customWidth="1"/>
    <col min="2823" max="2823" width="17.28515625" style="119" customWidth="1"/>
    <col min="2824" max="2824" width="17" style="119" customWidth="1"/>
    <col min="2825" max="2825" width="17.42578125" style="119" customWidth="1"/>
    <col min="2826" max="2826" width="18" style="119" customWidth="1"/>
    <col min="2827" max="2827" width="17.28515625" style="119" customWidth="1"/>
    <col min="2828" max="2828" width="16.7109375" style="119" customWidth="1"/>
    <col min="2829" max="2829" width="17.85546875" style="119" customWidth="1"/>
    <col min="2830" max="2830" width="18.7109375" style="119" customWidth="1"/>
    <col min="2831" max="2831" width="18.85546875" style="119" customWidth="1"/>
    <col min="2832" max="2832" width="18.5703125" style="119" customWidth="1"/>
    <col min="2833" max="2833" width="18.42578125" style="119" customWidth="1"/>
    <col min="2834" max="2834" width="18.28515625" style="119" customWidth="1"/>
    <col min="2835" max="3073" width="9.140625" style="119"/>
    <col min="3074" max="3074" width="8.5703125" style="119" customWidth="1"/>
    <col min="3075" max="3075" width="52.85546875" style="119" customWidth="1"/>
    <col min="3076" max="3078" width="17" style="119" customWidth="1"/>
    <col min="3079" max="3079" width="17.28515625" style="119" customWidth="1"/>
    <col min="3080" max="3080" width="17" style="119" customWidth="1"/>
    <col min="3081" max="3081" width="17.42578125" style="119" customWidth="1"/>
    <col min="3082" max="3082" width="18" style="119" customWidth="1"/>
    <col min="3083" max="3083" width="17.28515625" style="119" customWidth="1"/>
    <col min="3084" max="3084" width="16.7109375" style="119" customWidth="1"/>
    <col min="3085" max="3085" width="17.85546875" style="119" customWidth="1"/>
    <col min="3086" max="3086" width="18.7109375" style="119" customWidth="1"/>
    <col min="3087" max="3087" width="18.85546875" style="119" customWidth="1"/>
    <col min="3088" max="3088" width="18.5703125" style="119" customWidth="1"/>
    <col min="3089" max="3089" width="18.42578125" style="119" customWidth="1"/>
    <col min="3090" max="3090" width="18.28515625" style="119" customWidth="1"/>
    <col min="3091" max="3329" width="9.140625" style="119"/>
    <col min="3330" max="3330" width="8.5703125" style="119" customWidth="1"/>
    <col min="3331" max="3331" width="52.85546875" style="119" customWidth="1"/>
    <col min="3332" max="3334" width="17" style="119" customWidth="1"/>
    <col min="3335" max="3335" width="17.28515625" style="119" customWidth="1"/>
    <col min="3336" max="3336" width="17" style="119" customWidth="1"/>
    <col min="3337" max="3337" width="17.42578125" style="119" customWidth="1"/>
    <col min="3338" max="3338" width="18" style="119" customWidth="1"/>
    <col min="3339" max="3339" width="17.28515625" style="119" customWidth="1"/>
    <col min="3340" max="3340" width="16.7109375" style="119" customWidth="1"/>
    <col min="3341" max="3341" width="17.85546875" style="119" customWidth="1"/>
    <col min="3342" max="3342" width="18.7109375" style="119" customWidth="1"/>
    <col min="3343" max="3343" width="18.85546875" style="119" customWidth="1"/>
    <col min="3344" max="3344" width="18.5703125" style="119" customWidth="1"/>
    <col min="3345" max="3345" width="18.42578125" style="119" customWidth="1"/>
    <col min="3346" max="3346" width="18.28515625" style="119" customWidth="1"/>
    <col min="3347" max="3585" width="9.140625" style="119"/>
    <col min="3586" max="3586" width="8.5703125" style="119" customWidth="1"/>
    <col min="3587" max="3587" width="52.85546875" style="119" customWidth="1"/>
    <col min="3588" max="3590" width="17" style="119" customWidth="1"/>
    <col min="3591" max="3591" width="17.28515625" style="119" customWidth="1"/>
    <col min="3592" max="3592" width="17" style="119" customWidth="1"/>
    <col min="3593" max="3593" width="17.42578125" style="119" customWidth="1"/>
    <col min="3594" max="3594" width="18" style="119" customWidth="1"/>
    <col min="3595" max="3595" width="17.28515625" style="119" customWidth="1"/>
    <col min="3596" max="3596" width="16.7109375" style="119" customWidth="1"/>
    <col min="3597" max="3597" width="17.85546875" style="119" customWidth="1"/>
    <col min="3598" max="3598" width="18.7109375" style="119" customWidth="1"/>
    <col min="3599" max="3599" width="18.85546875" style="119" customWidth="1"/>
    <col min="3600" max="3600" width="18.5703125" style="119" customWidth="1"/>
    <col min="3601" max="3601" width="18.42578125" style="119" customWidth="1"/>
    <col min="3602" max="3602" width="18.28515625" style="119" customWidth="1"/>
    <col min="3603" max="3841" width="9.140625" style="119"/>
    <col min="3842" max="3842" width="8.5703125" style="119" customWidth="1"/>
    <col min="3843" max="3843" width="52.85546875" style="119" customWidth="1"/>
    <col min="3844" max="3846" width="17" style="119" customWidth="1"/>
    <col min="3847" max="3847" width="17.28515625" style="119" customWidth="1"/>
    <col min="3848" max="3848" width="17" style="119" customWidth="1"/>
    <col min="3849" max="3849" width="17.42578125" style="119" customWidth="1"/>
    <col min="3850" max="3850" width="18" style="119" customWidth="1"/>
    <col min="3851" max="3851" width="17.28515625" style="119" customWidth="1"/>
    <col min="3852" max="3852" width="16.7109375" style="119" customWidth="1"/>
    <col min="3853" max="3853" width="17.85546875" style="119" customWidth="1"/>
    <col min="3854" max="3854" width="18.7109375" style="119" customWidth="1"/>
    <col min="3855" max="3855" width="18.85546875" style="119" customWidth="1"/>
    <col min="3856" max="3856" width="18.5703125" style="119" customWidth="1"/>
    <col min="3857" max="3857" width="18.42578125" style="119" customWidth="1"/>
    <col min="3858" max="3858" width="18.28515625" style="119" customWidth="1"/>
    <col min="3859" max="4097" width="9.140625" style="119"/>
    <col min="4098" max="4098" width="8.5703125" style="119" customWidth="1"/>
    <col min="4099" max="4099" width="52.85546875" style="119" customWidth="1"/>
    <col min="4100" max="4102" width="17" style="119" customWidth="1"/>
    <col min="4103" max="4103" width="17.28515625" style="119" customWidth="1"/>
    <col min="4104" max="4104" width="17" style="119" customWidth="1"/>
    <col min="4105" max="4105" width="17.42578125" style="119" customWidth="1"/>
    <col min="4106" max="4106" width="18" style="119" customWidth="1"/>
    <col min="4107" max="4107" width="17.28515625" style="119" customWidth="1"/>
    <col min="4108" max="4108" width="16.7109375" style="119" customWidth="1"/>
    <col min="4109" max="4109" width="17.85546875" style="119" customWidth="1"/>
    <col min="4110" max="4110" width="18.7109375" style="119" customWidth="1"/>
    <col min="4111" max="4111" width="18.85546875" style="119" customWidth="1"/>
    <col min="4112" max="4112" width="18.5703125" style="119" customWidth="1"/>
    <col min="4113" max="4113" width="18.42578125" style="119" customWidth="1"/>
    <col min="4114" max="4114" width="18.28515625" style="119" customWidth="1"/>
    <col min="4115" max="4353" width="9.140625" style="119"/>
    <col min="4354" max="4354" width="8.5703125" style="119" customWidth="1"/>
    <col min="4355" max="4355" width="52.85546875" style="119" customWidth="1"/>
    <col min="4356" max="4358" width="17" style="119" customWidth="1"/>
    <col min="4359" max="4359" width="17.28515625" style="119" customWidth="1"/>
    <col min="4360" max="4360" width="17" style="119" customWidth="1"/>
    <col min="4361" max="4361" width="17.42578125" style="119" customWidth="1"/>
    <col min="4362" max="4362" width="18" style="119" customWidth="1"/>
    <col min="4363" max="4363" width="17.28515625" style="119" customWidth="1"/>
    <col min="4364" max="4364" width="16.7109375" style="119" customWidth="1"/>
    <col min="4365" max="4365" width="17.85546875" style="119" customWidth="1"/>
    <col min="4366" max="4366" width="18.7109375" style="119" customWidth="1"/>
    <col min="4367" max="4367" width="18.85546875" style="119" customWidth="1"/>
    <col min="4368" max="4368" width="18.5703125" style="119" customWidth="1"/>
    <col min="4369" max="4369" width="18.42578125" style="119" customWidth="1"/>
    <col min="4370" max="4370" width="18.28515625" style="119" customWidth="1"/>
    <col min="4371" max="4609" width="9.140625" style="119"/>
    <col min="4610" max="4610" width="8.5703125" style="119" customWidth="1"/>
    <col min="4611" max="4611" width="52.85546875" style="119" customWidth="1"/>
    <col min="4612" max="4614" width="17" style="119" customWidth="1"/>
    <col min="4615" max="4615" width="17.28515625" style="119" customWidth="1"/>
    <col min="4616" max="4616" width="17" style="119" customWidth="1"/>
    <col min="4617" max="4617" width="17.42578125" style="119" customWidth="1"/>
    <col min="4618" max="4618" width="18" style="119" customWidth="1"/>
    <col min="4619" max="4619" width="17.28515625" style="119" customWidth="1"/>
    <col min="4620" max="4620" width="16.7109375" style="119" customWidth="1"/>
    <col min="4621" max="4621" width="17.85546875" style="119" customWidth="1"/>
    <col min="4622" max="4622" width="18.7109375" style="119" customWidth="1"/>
    <col min="4623" max="4623" width="18.85546875" style="119" customWidth="1"/>
    <col min="4624" max="4624" width="18.5703125" style="119" customWidth="1"/>
    <col min="4625" max="4625" width="18.42578125" style="119" customWidth="1"/>
    <col min="4626" max="4626" width="18.28515625" style="119" customWidth="1"/>
    <col min="4627" max="4865" width="9.140625" style="119"/>
    <col min="4866" max="4866" width="8.5703125" style="119" customWidth="1"/>
    <col min="4867" max="4867" width="52.85546875" style="119" customWidth="1"/>
    <col min="4868" max="4870" width="17" style="119" customWidth="1"/>
    <col min="4871" max="4871" width="17.28515625" style="119" customWidth="1"/>
    <col min="4872" max="4872" width="17" style="119" customWidth="1"/>
    <col min="4873" max="4873" width="17.42578125" style="119" customWidth="1"/>
    <col min="4874" max="4874" width="18" style="119" customWidth="1"/>
    <col min="4875" max="4875" width="17.28515625" style="119" customWidth="1"/>
    <col min="4876" max="4876" width="16.7109375" style="119" customWidth="1"/>
    <col min="4877" max="4877" width="17.85546875" style="119" customWidth="1"/>
    <col min="4878" max="4878" width="18.7109375" style="119" customWidth="1"/>
    <col min="4879" max="4879" width="18.85546875" style="119" customWidth="1"/>
    <col min="4880" max="4880" width="18.5703125" style="119" customWidth="1"/>
    <col min="4881" max="4881" width="18.42578125" style="119" customWidth="1"/>
    <col min="4882" max="4882" width="18.28515625" style="119" customWidth="1"/>
    <col min="4883" max="5121" width="9.140625" style="119"/>
    <col min="5122" max="5122" width="8.5703125" style="119" customWidth="1"/>
    <col min="5123" max="5123" width="52.85546875" style="119" customWidth="1"/>
    <col min="5124" max="5126" width="17" style="119" customWidth="1"/>
    <col min="5127" max="5127" width="17.28515625" style="119" customWidth="1"/>
    <col min="5128" max="5128" width="17" style="119" customWidth="1"/>
    <col min="5129" max="5129" width="17.42578125" style="119" customWidth="1"/>
    <col min="5130" max="5130" width="18" style="119" customWidth="1"/>
    <col min="5131" max="5131" width="17.28515625" style="119" customWidth="1"/>
    <col min="5132" max="5132" width="16.7109375" style="119" customWidth="1"/>
    <col min="5133" max="5133" width="17.85546875" style="119" customWidth="1"/>
    <col min="5134" max="5134" width="18.7109375" style="119" customWidth="1"/>
    <col min="5135" max="5135" width="18.85546875" style="119" customWidth="1"/>
    <col min="5136" max="5136" width="18.5703125" style="119" customWidth="1"/>
    <col min="5137" max="5137" width="18.42578125" style="119" customWidth="1"/>
    <col min="5138" max="5138" width="18.28515625" style="119" customWidth="1"/>
    <col min="5139" max="5377" width="9.140625" style="119"/>
    <col min="5378" max="5378" width="8.5703125" style="119" customWidth="1"/>
    <col min="5379" max="5379" width="52.85546875" style="119" customWidth="1"/>
    <col min="5380" max="5382" width="17" style="119" customWidth="1"/>
    <col min="5383" max="5383" width="17.28515625" style="119" customWidth="1"/>
    <col min="5384" max="5384" width="17" style="119" customWidth="1"/>
    <col min="5385" max="5385" width="17.42578125" style="119" customWidth="1"/>
    <col min="5386" max="5386" width="18" style="119" customWidth="1"/>
    <col min="5387" max="5387" width="17.28515625" style="119" customWidth="1"/>
    <col min="5388" max="5388" width="16.7109375" style="119" customWidth="1"/>
    <col min="5389" max="5389" width="17.85546875" style="119" customWidth="1"/>
    <col min="5390" max="5390" width="18.7109375" style="119" customWidth="1"/>
    <col min="5391" max="5391" width="18.85546875" style="119" customWidth="1"/>
    <col min="5392" max="5392" width="18.5703125" style="119" customWidth="1"/>
    <col min="5393" max="5393" width="18.42578125" style="119" customWidth="1"/>
    <col min="5394" max="5394" width="18.28515625" style="119" customWidth="1"/>
    <col min="5395" max="5633" width="9.140625" style="119"/>
    <col min="5634" max="5634" width="8.5703125" style="119" customWidth="1"/>
    <col min="5635" max="5635" width="52.85546875" style="119" customWidth="1"/>
    <col min="5636" max="5638" width="17" style="119" customWidth="1"/>
    <col min="5639" max="5639" width="17.28515625" style="119" customWidth="1"/>
    <col min="5640" max="5640" width="17" style="119" customWidth="1"/>
    <col min="5641" max="5641" width="17.42578125" style="119" customWidth="1"/>
    <col min="5642" max="5642" width="18" style="119" customWidth="1"/>
    <col min="5643" max="5643" width="17.28515625" style="119" customWidth="1"/>
    <col min="5644" max="5644" width="16.7109375" style="119" customWidth="1"/>
    <col min="5645" max="5645" width="17.85546875" style="119" customWidth="1"/>
    <col min="5646" max="5646" width="18.7109375" style="119" customWidth="1"/>
    <col min="5647" max="5647" width="18.85546875" style="119" customWidth="1"/>
    <col min="5648" max="5648" width="18.5703125" style="119" customWidth="1"/>
    <col min="5649" max="5649" width="18.42578125" style="119" customWidth="1"/>
    <col min="5650" max="5650" width="18.28515625" style="119" customWidth="1"/>
    <col min="5651" max="5889" width="9.140625" style="119"/>
    <col min="5890" max="5890" width="8.5703125" style="119" customWidth="1"/>
    <col min="5891" max="5891" width="52.85546875" style="119" customWidth="1"/>
    <col min="5892" max="5894" width="17" style="119" customWidth="1"/>
    <col min="5895" max="5895" width="17.28515625" style="119" customWidth="1"/>
    <col min="5896" max="5896" width="17" style="119" customWidth="1"/>
    <col min="5897" max="5897" width="17.42578125" style="119" customWidth="1"/>
    <col min="5898" max="5898" width="18" style="119" customWidth="1"/>
    <col min="5899" max="5899" width="17.28515625" style="119" customWidth="1"/>
    <col min="5900" max="5900" width="16.7109375" style="119" customWidth="1"/>
    <col min="5901" max="5901" width="17.85546875" style="119" customWidth="1"/>
    <col min="5902" max="5902" width="18.7109375" style="119" customWidth="1"/>
    <col min="5903" max="5903" width="18.85546875" style="119" customWidth="1"/>
    <col min="5904" max="5904" width="18.5703125" style="119" customWidth="1"/>
    <col min="5905" max="5905" width="18.42578125" style="119" customWidth="1"/>
    <col min="5906" max="5906" width="18.28515625" style="119" customWidth="1"/>
    <col min="5907" max="6145" width="9.140625" style="119"/>
    <col min="6146" max="6146" width="8.5703125" style="119" customWidth="1"/>
    <col min="6147" max="6147" width="52.85546875" style="119" customWidth="1"/>
    <col min="6148" max="6150" width="17" style="119" customWidth="1"/>
    <col min="6151" max="6151" width="17.28515625" style="119" customWidth="1"/>
    <col min="6152" max="6152" width="17" style="119" customWidth="1"/>
    <col min="6153" max="6153" width="17.42578125" style="119" customWidth="1"/>
    <col min="6154" max="6154" width="18" style="119" customWidth="1"/>
    <col min="6155" max="6155" width="17.28515625" style="119" customWidth="1"/>
    <col min="6156" max="6156" width="16.7109375" style="119" customWidth="1"/>
    <col min="6157" max="6157" width="17.85546875" style="119" customWidth="1"/>
    <col min="6158" max="6158" width="18.7109375" style="119" customWidth="1"/>
    <col min="6159" max="6159" width="18.85546875" style="119" customWidth="1"/>
    <col min="6160" max="6160" width="18.5703125" style="119" customWidth="1"/>
    <col min="6161" max="6161" width="18.42578125" style="119" customWidth="1"/>
    <col min="6162" max="6162" width="18.28515625" style="119" customWidth="1"/>
    <col min="6163" max="6401" width="9.140625" style="119"/>
    <col min="6402" max="6402" width="8.5703125" style="119" customWidth="1"/>
    <col min="6403" max="6403" width="52.85546875" style="119" customWidth="1"/>
    <col min="6404" max="6406" width="17" style="119" customWidth="1"/>
    <col min="6407" max="6407" width="17.28515625" style="119" customWidth="1"/>
    <col min="6408" max="6408" width="17" style="119" customWidth="1"/>
    <col min="6409" max="6409" width="17.42578125" style="119" customWidth="1"/>
    <col min="6410" max="6410" width="18" style="119" customWidth="1"/>
    <col min="6411" max="6411" width="17.28515625" style="119" customWidth="1"/>
    <col min="6412" max="6412" width="16.7109375" style="119" customWidth="1"/>
    <col min="6413" max="6413" width="17.85546875" style="119" customWidth="1"/>
    <col min="6414" max="6414" width="18.7109375" style="119" customWidth="1"/>
    <col min="6415" max="6415" width="18.85546875" style="119" customWidth="1"/>
    <col min="6416" max="6416" width="18.5703125" style="119" customWidth="1"/>
    <col min="6417" max="6417" width="18.42578125" style="119" customWidth="1"/>
    <col min="6418" max="6418" width="18.28515625" style="119" customWidth="1"/>
    <col min="6419" max="6657" width="9.140625" style="119"/>
    <col min="6658" max="6658" width="8.5703125" style="119" customWidth="1"/>
    <col min="6659" max="6659" width="52.85546875" style="119" customWidth="1"/>
    <col min="6660" max="6662" width="17" style="119" customWidth="1"/>
    <col min="6663" max="6663" width="17.28515625" style="119" customWidth="1"/>
    <col min="6664" max="6664" width="17" style="119" customWidth="1"/>
    <col min="6665" max="6665" width="17.42578125" style="119" customWidth="1"/>
    <col min="6666" max="6666" width="18" style="119" customWidth="1"/>
    <col min="6667" max="6667" width="17.28515625" style="119" customWidth="1"/>
    <col min="6668" max="6668" width="16.7109375" style="119" customWidth="1"/>
    <col min="6669" max="6669" width="17.85546875" style="119" customWidth="1"/>
    <col min="6670" max="6670" width="18.7109375" style="119" customWidth="1"/>
    <col min="6671" max="6671" width="18.85546875" style="119" customWidth="1"/>
    <col min="6672" max="6672" width="18.5703125" style="119" customWidth="1"/>
    <col min="6673" max="6673" width="18.42578125" style="119" customWidth="1"/>
    <col min="6674" max="6674" width="18.28515625" style="119" customWidth="1"/>
    <col min="6675" max="6913" width="9.140625" style="119"/>
    <col min="6914" max="6914" width="8.5703125" style="119" customWidth="1"/>
    <col min="6915" max="6915" width="52.85546875" style="119" customWidth="1"/>
    <col min="6916" max="6918" width="17" style="119" customWidth="1"/>
    <col min="6919" max="6919" width="17.28515625" style="119" customWidth="1"/>
    <col min="6920" max="6920" width="17" style="119" customWidth="1"/>
    <col min="6921" max="6921" width="17.42578125" style="119" customWidth="1"/>
    <col min="6922" max="6922" width="18" style="119" customWidth="1"/>
    <col min="6923" max="6923" width="17.28515625" style="119" customWidth="1"/>
    <col min="6924" max="6924" width="16.7109375" style="119" customWidth="1"/>
    <col min="6925" max="6925" width="17.85546875" style="119" customWidth="1"/>
    <col min="6926" max="6926" width="18.7109375" style="119" customWidth="1"/>
    <col min="6927" max="6927" width="18.85546875" style="119" customWidth="1"/>
    <col min="6928" max="6928" width="18.5703125" style="119" customWidth="1"/>
    <col min="6929" max="6929" width="18.42578125" style="119" customWidth="1"/>
    <col min="6930" max="6930" width="18.28515625" style="119" customWidth="1"/>
    <col min="6931" max="7169" width="9.140625" style="119"/>
    <col min="7170" max="7170" width="8.5703125" style="119" customWidth="1"/>
    <col min="7171" max="7171" width="52.85546875" style="119" customWidth="1"/>
    <col min="7172" max="7174" width="17" style="119" customWidth="1"/>
    <col min="7175" max="7175" width="17.28515625" style="119" customWidth="1"/>
    <col min="7176" max="7176" width="17" style="119" customWidth="1"/>
    <col min="7177" max="7177" width="17.42578125" style="119" customWidth="1"/>
    <col min="7178" max="7178" width="18" style="119" customWidth="1"/>
    <col min="7179" max="7179" width="17.28515625" style="119" customWidth="1"/>
    <col min="7180" max="7180" width="16.7109375" style="119" customWidth="1"/>
    <col min="7181" max="7181" width="17.85546875" style="119" customWidth="1"/>
    <col min="7182" max="7182" width="18.7109375" style="119" customWidth="1"/>
    <col min="7183" max="7183" width="18.85546875" style="119" customWidth="1"/>
    <col min="7184" max="7184" width="18.5703125" style="119" customWidth="1"/>
    <col min="7185" max="7185" width="18.42578125" style="119" customWidth="1"/>
    <col min="7186" max="7186" width="18.28515625" style="119" customWidth="1"/>
    <col min="7187" max="7425" width="9.140625" style="119"/>
    <col min="7426" max="7426" width="8.5703125" style="119" customWidth="1"/>
    <col min="7427" max="7427" width="52.85546875" style="119" customWidth="1"/>
    <col min="7428" max="7430" width="17" style="119" customWidth="1"/>
    <col min="7431" max="7431" width="17.28515625" style="119" customWidth="1"/>
    <col min="7432" max="7432" width="17" style="119" customWidth="1"/>
    <col min="7433" max="7433" width="17.42578125" style="119" customWidth="1"/>
    <col min="7434" max="7434" width="18" style="119" customWidth="1"/>
    <col min="7435" max="7435" width="17.28515625" style="119" customWidth="1"/>
    <col min="7436" max="7436" width="16.7109375" style="119" customWidth="1"/>
    <col min="7437" max="7437" width="17.85546875" style="119" customWidth="1"/>
    <col min="7438" max="7438" width="18.7109375" style="119" customWidth="1"/>
    <col min="7439" max="7439" width="18.85546875" style="119" customWidth="1"/>
    <col min="7440" max="7440" width="18.5703125" style="119" customWidth="1"/>
    <col min="7441" max="7441" width="18.42578125" style="119" customWidth="1"/>
    <col min="7442" max="7442" width="18.28515625" style="119" customWidth="1"/>
    <col min="7443" max="7681" width="9.140625" style="119"/>
    <col min="7682" max="7682" width="8.5703125" style="119" customWidth="1"/>
    <col min="7683" max="7683" width="52.85546875" style="119" customWidth="1"/>
    <col min="7684" max="7686" width="17" style="119" customWidth="1"/>
    <col min="7687" max="7687" width="17.28515625" style="119" customWidth="1"/>
    <col min="7688" max="7688" width="17" style="119" customWidth="1"/>
    <col min="7689" max="7689" width="17.42578125" style="119" customWidth="1"/>
    <col min="7690" max="7690" width="18" style="119" customWidth="1"/>
    <col min="7691" max="7691" width="17.28515625" style="119" customWidth="1"/>
    <col min="7692" max="7692" width="16.7109375" style="119" customWidth="1"/>
    <col min="7693" max="7693" width="17.85546875" style="119" customWidth="1"/>
    <col min="7694" max="7694" width="18.7109375" style="119" customWidth="1"/>
    <col min="7695" max="7695" width="18.85546875" style="119" customWidth="1"/>
    <col min="7696" max="7696" width="18.5703125" style="119" customWidth="1"/>
    <col min="7697" max="7697" width="18.42578125" style="119" customWidth="1"/>
    <col min="7698" max="7698" width="18.28515625" style="119" customWidth="1"/>
    <col min="7699" max="7937" width="9.140625" style="119"/>
    <col min="7938" max="7938" width="8.5703125" style="119" customWidth="1"/>
    <col min="7939" max="7939" width="52.85546875" style="119" customWidth="1"/>
    <col min="7940" max="7942" width="17" style="119" customWidth="1"/>
    <col min="7943" max="7943" width="17.28515625" style="119" customWidth="1"/>
    <col min="7944" max="7944" width="17" style="119" customWidth="1"/>
    <col min="7945" max="7945" width="17.42578125" style="119" customWidth="1"/>
    <col min="7946" max="7946" width="18" style="119" customWidth="1"/>
    <col min="7947" max="7947" width="17.28515625" style="119" customWidth="1"/>
    <col min="7948" max="7948" width="16.7109375" style="119" customWidth="1"/>
    <col min="7949" max="7949" width="17.85546875" style="119" customWidth="1"/>
    <col min="7950" max="7950" width="18.7109375" style="119" customWidth="1"/>
    <col min="7951" max="7951" width="18.85546875" style="119" customWidth="1"/>
    <col min="7952" max="7952" width="18.5703125" style="119" customWidth="1"/>
    <col min="7953" max="7953" width="18.42578125" style="119" customWidth="1"/>
    <col min="7954" max="7954" width="18.28515625" style="119" customWidth="1"/>
    <col min="7955" max="8193" width="9.140625" style="119"/>
    <col min="8194" max="8194" width="8.5703125" style="119" customWidth="1"/>
    <col min="8195" max="8195" width="52.85546875" style="119" customWidth="1"/>
    <col min="8196" max="8198" width="17" style="119" customWidth="1"/>
    <col min="8199" max="8199" width="17.28515625" style="119" customWidth="1"/>
    <col min="8200" max="8200" width="17" style="119" customWidth="1"/>
    <col min="8201" max="8201" width="17.42578125" style="119" customWidth="1"/>
    <col min="8202" max="8202" width="18" style="119" customWidth="1"/>
    <col min="8203" max="8203" width="17.28515625" style="119" customWidth="1"/>
    <col min="8204" max="8204" width="16.7109375" style="119" customWidth="1"/>
    <col min="8205" max="8205" width="17.85546875" style="119" customWidth="1"/>
    <col min="8206" max="8206" width="18.7109375" style="119" customWidth="1"/>
    <col min="8207" max="8207" width="18.85546875" style="119" customWidth="1"/>
    <col min="8208" max="8208" width="18.5703125" style="119" customWidth="1"/>
    <col min="8209" max="8209" width="18.42578125" style="119" customWidth="1"/>
    <col min="8210" max="8210" width="18.28515625" style="119" customWidth="1"/>
    <col min="8211" max="8449" width="9.140625" style="119"/>
    <col min="8450" max="8450" width="8.5703125" style="119" customWidth="1"/>
    <col min="8451" max="8451" width="52.85546875" style="119" customWidth="1"/>
    <col min="8452" max="8454" width="17" style="119" customWidth="1"/>
    <col min="8455" max="8455" width="17.28515625" style="119" customWidth="1"/>
    <col min="8456" max="8456" width="17" style="119" customWidth="1"/>
    <col min="8457" max="8457" width="17.42578125" style="119" customWidth="1"/>
    <col min="8458" max="8458" width="18" style="119" customWidth="1"/>
    <col min="8459" max="8459" width="17.28515625" style="119" customWidth="1"/>
    <col min="8460" max="8460" width="16.7109375" style="119" customWidth="1"/>
    <col min="8461" max="8461" width="17.85546875" style="119" customWidth="1"/>
    <col min="8462" max="8462" width="18.7109375" style="119" customWidth="1"/>
    <col min="8463" max="8463" width="18.85546875" style="119" customWidth="1"/>
    <col min="8464" max="8464" width="18.5703125" style="119" customWidth="1"/>
    <col min="8465" max="8465" width="18.42578125" style="119" customWidth="1"/>
    <col min="8466" max="8466" width="18.28515625" style="119" customWidth="1"/>
    <col min="8467" max="8705" width="9.140625" style="119"/>
    <col min="8706" max="8706" width="8.5703125" style="119" customWidth="1"/>
    <col min="8707" max="8707" width="52.85546875" style="119" customWidth="1"/>
    <col min="8708" max="8710" width="17" style="119" customWidth="1"/>
    <col min="8711" max="8711" width="17.28515625" style="119" customWidth="1"/>
    <col min="8712" max="8712" width="17" style="119" customWidth="1"/>
    <col min="8713" max="8713" width="17.42578125" style="119" customWidth="1"/>
    <col min="8714" max="8714" width="18" style="119" customWidth="1"/>
    <col min="8715" max="8715" width="17.28515625" style="119" customWidth="1"/>
    <col min="8716" max="8716" width="16.7109375" style="119" customWidth="1"/>
    <col min="8717" max="8717" width="17.85546875" style="119" customWidth="1"/>
    <col min="8718" max="8718" width="18.7109375" style="119" customWidth="1"/>
    <col min="8719" max="8719" width="18.85546875" style="119" customWidth="1"/>
    <col min="8720" max="8720" width="18.5703125" style="119" customWidth="1"/>
    <col min="8721" max="8721" width="18.42578125" style="119" customWidth="1"/>
    <col min="8722" max="8722" width="18.28515625" style="119" customWidth="1"/>
    <col min="8723" max="8961" width="9.140625" style="119"/>
    <col min="8962" max="8962" width="8.5703125" style="119" customWidth="1"/>
    <col min="8963" max="8963" width="52.85546875" style="119" customWidth="1"/>
    <col min="8964" max="8966" width="17" style="119" customWidth="1"/>
    <col min="8967" max="8967" width="17.28515625" style="119" customWidth="1"/>
    <col min="8968" max="8968" width="17" style="119" customWidth="1"/>
    <col min="8969" max="8969" width="17.42578125" style="119" customWidth="1"/>
    <col min="8970" max="8970" width="18" style="119" customWidth="1"/>
    <col min="8971" max="8971" width="17.28515625" style="119" customWidth="1"/>
    <col min="8972" max="8972" width="16.7109375" style="119" customWidth="1"/>
    <col min="8973" max="8973" width="17.85546875" style="119" customWidth="1"/>
    <col min="8974" max="8974" width="18.7109375" style="119" customWidth="1"/>
    <col min="8975" max="8975" width="18.85546875" style="119" customWidth="1"/>
    <col min="8976" max="8976" width="18.5703125" style="119" customWidth="1"/>
    <col min="8977" max="8977" width="18.42578125" style="119" customWidth="1"/>
    <col min="8978" max="8978" width="18.28515625" style="119" customWidth="1"/>
    <col min="8979" max="9217" width="9.140625" style="119"/>
    <col min="9218" max="9218" width="8.5703125" style="119" customWidth="1"/>
    <col min="9219" max="9219" width="52.85546875" style="119" customWidth="1"/>
    <col min="9220" max="9222" width="17" style="119" customWidth="1"/>
    <col min="9223" max="9223" width="17.28515625" style="119" customWidth="1"/>
    <col min="9224" max="9224" width="17" style="119" customWidth="1"/>
    <col min="9225" max="9225" width="17.42578125" style="119" customWidth="1"/>
    <col min="9226" max="9226" width="18" style="119" customWidth="1"/>
    <col min="9227" max="9227" width="17.28515625" style="119" customWidth="1"/>
    <col min="9228" max="9228" width="16.7109375" style="119" customWidth="1"/>
    <col min="9229" max="9229" width="17.85546875" style="119" customWidth="1"/>
    <col min="9230" max="9230" width="18.7109375" style="119" customWidth="1"/>
    <col min="9231" max="9231" width="18.85546875" style="119" customWidth="1"/>
    <col min="9232" max="9232" width="18.5703125" style="119" customWidth="1"/>
    <col min="9233" max="9233" width="18.42578125" style="119" customWidth="1"/>
    <col min="9234" max="9234" width="18.28515625" style="119" customWidth="1"/>
    <col min="9235" max="9473" width="9.140625" style="119"/>
    <col min="9474" max="9474" width="8.5703125" style="119" customWidth="1"/>
    <col min="9475" max="9475" width="52.85546875" style="119" customWidth="1"/>
    <col min="9476" max="9478" width="17" style="119" customWidth="1"/>
    <col min="9479" max="9479" width="17.28515625" style="119" customWidth="1"/>
    <col min="9480" max="9480" width="17" style="119" customWidth="1"/>
    <col min="9481" max="9481" width="17.42578125" style="119" customWidth="1"/>
    <col min="9482" max="9482" width="18" style="119" customWidth="1"/>
    <col min="9483" max="9483" width="17.28515625" style="119" customWidth="1"/>
    <col min="9484" max="9484" width="16.7109375" style="119" customWidth="1"/>
    <col min="9485" max="9485" width="17.85546875" style="119" customWidth="1"/>
    <col min="9486" max="9486" width="18.7109375" style="119" customWidth="1"/>
    <col min="9487" max="9487" width="18.85546875" style="119" customWidth="1"/>
    <col min="9488" max="9488" width="18.5703125" style="119" customWidth="1"/>
    <col min="9489" max="9489" width="18.42578125" style="119" customWidth="1"/>
    <col min="9490" max="9490" width="18.28515625" style="119" customWidth="1"/>
    <col min="9491" max="9729" width="9.140625" style="119"/>
    <col min="9730" max="9730" width="8.5703125" style="119" customWidth="1"/>
    <col min="9731" max="9731" width="52.85546875" style="119" customWidth="1"/>
    <col min="9732" max="9734" width="17" style="119" customWidth="1"/>
    <col min="9735" max="9735" width="17.28515625" style="119" customWidth="1"/>
    <col min="9736" max="9736" width="17" style="119" customWidth="1"/>
    <col min="9737" max="9737" width="17.42578125" style="119" customWidth="1"/>
    <col min="9738" max="9738" width="18" style="119" customWidth="1"/>
    <col min="9739" max="9739" width="17.28515625" style="119" customWidth="1"/>
    <col min="9740" max="9740" width="16.7109375" style="119" customWidth="1"/>
    <col min="9741" max="9741" width="17.85546875" style="119" customWidth="1"/>
    <col min="9742" max="9742" width="18.7109375" style="119" customWidth="1"/>
    <col min="9743" max="9743" width="18.85546875" style="119" customWidth="1"/>
    <col min="9744" max="9744" width="18.5703125" style="119" customWidth="1"/>
    <col min="9745" max="9745" width="18.42578125" style="119" customWidth="1"/>
    <col min="9746" max="9746" width="18.28515625" style="119" customWidth="1"/>
    <col min="9747" max="9985" width="9.140625" style="119"/>
    <col min="9986" max="9986" width="8.5703125" style="119" customWidth="1"/>
    <col min="9987" max="9987" width="52.85546875" style="119" customWidth="1"/>
    <col min="9988" max="9990" width="17" style="119" customWidth="1"/>
    <col min="9991" max="9991" width="17.28515625" style="119" customWidth="1"/>
    <col min="9992" max="9992" width="17" style="119" customWidth="1"/>
    <col min="9993" max="9993" width="17.42578125" style="119" customWidth="1"/>
    <col min="9994" max="9994" width="18" style="119" customWidth="1"/>
    <col min="9995" max="9995" width="17.28515625" style="119" customWidth="1"/>
    <col min="9996" max="9996" width="16.7109375" style="119" customWidth="1"/>
    <col min="9997" max="9997" width="17.85546875" style="119" customWidth="1"/>
    <col min="9998" max="9998" width="18.7109375" style="119" customWidth="1"/>
    <col min="9999" max="9999" width="18.85546875" style="119" customWidth="1"/>
    <col min="10000" max="10000" width="18.5703125" style="119" customWidth="1"/>
    <col min="10001" max="10001" width="18.42578125" style="119" customWidth="1"/>
    <col min="10002" max="10002" width="18.28515625" style="119" customWidth="1"/>
    <col min="10003" max="10241" width="9.140625" style="119"/>
    <col min="10242" max="10242" width="8.5703125" style="119" customWidth="1"/>
    <col min="10243" max="10243" width="52.85546875" style="119" customWidth="1"/>
    <col min="10244" max="10246" width="17" style="119" customWidth="1"/>
    <col min="10247" max="10247" width="17.28515625" style="119" customWidth="1"/>
    <col min="10248" max="10248" width="17" style="119" customWidth="1"/>
    <col min="10249" max="10249" width="17.42578125" style="119" customWidth="1"/>
    <col min="10250" max="10250" width="18" style="119" customWidth="1"/>
    <col min="10251" max="10251" width="17.28515625" style="119" customWidth="1"/>
    <col min="10252" max="10252" width="16.7109375" style="119" customWidth="1"/>
    <col min="10253" max="10253" width="17.85546875" style="119" customWidth="1"/>
    <col min="10254" max="10254" width="18.7109375" style="119" customWidth="1"/>
    <col min="10255" max="10255" width="18.85546875" style="119" customWidth="1"/>
    <col min="10256" max="10256" width="18.5703125" style="119" customWidth="1"/>
    <col min="10257" max="10257" width="18.42578125" style="119" customWidth="1"/>
    <col min="10258" max="10258" width="18.28515625" style="119" customWidth="1"/>
    <col min="10259" max="10497" width="9.140625" style="119"/>
    <col min="10498" max="10498" width="8.5703125" style="119" customWidth="1"/>
    <col min="10499" max="10499" width="52.85546875" style="119" customWidth="1"/>
    <col min="10500" max="10502" width="17" style="119" customWidth="1"/>
    <col min="10503" max="10503" width="17.28515625" style="119" customWidth="1"/>
    <col min="10504" max="10504" width="17" style="119" customWidth="1"/>
    <col min="10505" max="10505" width="17.42578125" style="119" customWidth="1"/>
    <col min="10506" max="10506" width="18" style="119" customWidth="1"/>
    <col min="10507" max="10507" width="17.28515625" style="119" customWidth="1"/>
    <col min="10508" max="10508" width="16.7109375" style="119" customWidth="1"/>
    <col min="10509" max="10509" width="17.85546875" style="119" customWidth="1"/>
    <col min="10510" max="10510" width="18.7109375" style="119" customWidth="1"/>
    <col min="10511" max="10511" width="18.85546875" style="119" customWidth="1"/>
    <col min="10512" max="10512" width="18.5703125" style="119" customWidth="1"/>
    <col min="10513" max="10513" width="18.42578125" style="119" customWidth="1"/>
    <col min="10514" max="10514" width="18.28515625" style="119" customWidth="1"/>
    <col min="10515" max="10753" width="9.140625" style="119"/>
    <col min="10754" max="10754" width="8.5703125" style="119" customWidth="1"/>
    <col min="10755" max="10755" width="52.85546875" style="119" customWidth="1"/>
    <col min="10756" max="10758" width="17" style="119" customWidth="1"/>
    <col min="10759" max="10759" width="17.28515625" style="119" customWidth="1"/>
    <col min="10760" max="10760" width="17" style="119" customWidth="1"/>
    <col min="10761" max="10761" width="17.42578125" style="119" customWidth="1"/>
    <col min="10762" max="10762" width="18" style="119" customWidth="1"/>
    <col min="10763" max="10763" width="17.28515625" style="119" customWidth="1"/>
    <col min="10764" max="10764" width="16.7109375" style="119" customWidth="1"/>
    <col min="10765" max="10765" width="17.85546875" style="119" customWidth="1"/>
    <col min="10766" max="10766" width="18.7109375" style="119" customWidth="1"/>
    <col min="10767" max="10767" width="18.85546875" style="119" customWidth="1"/>
    <col min="10768" max="10768" width="18.5703125" style="119" customWidth="1"/>
    <col min="10769" max="10769" width="18.42578125" style="119" customWidth="1"/>
    <col min="10770" max="10770" width="18.28515625" style="119" customWidth="1"/>
    <col min="10771" max="11009" width="9.140625" style="119"/>
    <col min="11010" max="11010" width="8.5703125" style="119" customWidth="1"/>
    <col min="11011" max="11011" width="52.85546875" style="119" customWidth="1"/>
    <col min="11012" max="11014" width="17" style="119" customWidth="1"/>
    <col min="11015" max="11015" width="17.28515625" style="119" customWidth="1"/>
    <col min="11016" max="11016" width="17" style="119" customWidth="1"/>
    <col min="11017" max="11017" width="17.42578125" style="119" customWidth="1"/>
    <col min="11018" max="11018" width="18" style="119" customWidth="1"/>
    <col min="11019" max="11019" width="17.28515625" style="119" customWidth="1"/>
    <col min="11020" max="11020" width="16.7109375" style="119" customWidth="1"/>
    <col min="11021" max="11021" width="17.85546875" style="119" customWidth="1"/>
    <col min="11022" max="11022" width="18.7109375" style="119" customWidth="1"/>
    <col min="11023" max="11023" width="18.85546875" style="119" customWidth="1"/>
    <col min="11024" max="11024" width="18.5703125" style="119" customWidth="1"/>
    <col min="11025" max="11025" width="18.42578125" style="119" customWidth="1"/>
    <col min="11026" max="11026" width="18.28515625" style="119" customWidth="1"/>
    <col min="11027" max="11265" width="9.140625" style="119"/>
    <col min="11266" max="11266" width="8.5703125" style="119" customWidth="1"/>
    <col min="11267" max="11267" width="52.85546875" style="119" customWidth="1"/>
    <col min="11268" max="11270" width="17" style="119" customWidth="1"/>
    <col min="11271" max="11271" width="17.28515625" style="119" customWidth="1"/>
    <col min="11272" max="11272" width="17" style="119" customWidth="1"/>
    <col min="11273" max="11273" width="17.42578125" style="119" customWidth="1"/>
    <col min="11274" max="11274" width="18" style="119" customWidth="1"/>
    <col min="11275" max="11275" width="17.28515625" style="119" customWidth="1"/>
    <col min="11276" max="11276" width="16.7109375" style="119" customWidth="1"/>
    <col min="11277" max="11277" width="17.85546875" style="119" customWidth="1"/>
    <col min="11278" max="11278" width="18.7109375" style="119" customWidth="1"/>
    <col min="11279" max="11279" width="18.85546875" style="119" customWidth="1"/>
    <col min="11280" max="11280" width="18.5703125" style="119" customWidth="1"/>
    <col min="11281" max="11281" width="18.42578125" style="119" customWidth="1"/>
    <col min="11282" max="11282" width="18.28515625" style="119" customWidth="1"/>
    <col min="11283" max="11521" width="9.140625" style="119"/>
    <col min="11522" max="11522" width="8.5703125" style="119" customWidth="1"/>
    <col min="11523" max="11523" width="52.85546875" style="119" customWidth="1"/>
    <col min="11524" max="11526" width="17" style="119" customWidth="1"/>
    <col min="11527" max="11527" width="17.28515625" style="119" customWidth="1"/>
    <col min="11528" max="11528" width="17" style="119" customWidth="1"/>
    <col min="11529" max="11529" width="17.42578125" style="119" customWidth="1"/>
    <col min="11530" max="11530" width="18" style="119" customWidth="1"/>
    <col min="11531" max="11531" width="17.28515625" style="119" customWidth="1"/>
    <col min="11532" max="11532" width="16.7109375" style="119" customWidth="1"/>
    <col min="11533" max="11533" width="17.85546875" style="119" customWidth="1"/>
    <col min="11534" max="11534" width="18.7109375" style="119" customWidth="1"/>
    <col min="11535" max="11535" width="18.85546875" style="119" customWidth="1"/>
    <col min="11536" max="11536" width="18.5703125" style="119" customWidth="1"/>
    <col min="11537" max="11537" width="18.42578125" style="119" customWidth="1"/>
    <col min="11538" max="11538" width="18.28515625" style="119" customWidth="1"/>
    <col min="11539" max="11777" width="9.140625" style="119"/>
    <col min="11778" max="11778" width="8.5703125" style="119" customWidth="1"/>
    <col min="11779" max="11779" width="52.85546875" style="119" customWidth="1"/>
    <col min="11780" max="11782" width="17" style="119" customWidth="1"/>
    <col min="11783" max="11783" width="17.28515625" style="119" customWidth="1"/>
    <col min="11784" max="11784" width="17" style="119" customWidth="1"/>
    <col min="11785" max="11785" width="17.42578125" style="119" customWidth="1"/>
    <col min="11786" max="11786" width="18" style="119" customWidth="1"/>
    <col min="11787" max="11787" width="17.28515625" style="119" customWidth="1"/>
    <col min="11788" max="11788" width="16.7109375" style="119" customWidth="1"/>
    <col min="11789" max="11789" width="17.85546875" style="119" customWidth="1"/>
    <col min="11790" max="11790" width="18.7109375" style="119" customWidth="1"/>
    <col min="11791" max="11791" width="18.85546875" style="119" customWidth="1"/>
    <col min="11792" max="11792" width="18.5703125" style="119" customWidth="1"/>
    <col min="11793" max="11793" width="18.42578125" style="119" customWidth="1"/>
    <col min="11794" max="11794" width="18.28515625" style="119" customWidth="1"/>
    <col min="11795" max="12033" width="9.140625" style="119"/>
    <col min="12034" max="12034" width="8.5703125" style="119" customWidth="1"/>
    <col min="12035" max="12035" width="52.85546875" style="119" customWidth="1"/>
    <col min="12036" max="12038" width="17" style="119" customWidth="1"/>
    <col min="12039" max="12039" width="17.28515625" style="119" customWidth="1"/>
    <col min="12040" max="12040" width="17" style="119" customWidth="1"/>
    <col min="12041" max="12041" width="17.42578125" style="119" customWidth="1"/>
    <col min="12042" max="12042" width="18" style="119" customWidth="1"/>
    <col min="12043" max="12043" width="17.28515625" style="119" customWidth="1"/>
    <col min="12044" max="12044" width="16.7109375" style="119" customWidth="1"/>
    <col min="12045" max="12045" width="17.85546875" style="119" customWidth="1"/>
    <col min="12046" max="12046" width="18.7109375" style="119" customWidth="1"/>
    <col min="12047" max="12047" width="18.85546875" style="119" customWidth="1"/>
    <col min="12048" max="12048" width="18.5703125" style="119" customWidth="1"/>
    <col min="12049" max="12049" width="18.42578125" style="119" customWidth="1"/>
    <col min="12050" max="12050" width="18.28515625" style="119" customWidth="1"/>
    <col min="12051" max="12289" width="9.140625" style="119"/>
    <col min="12290" max="12290" width="8.5703125" style="119" customWidth="1"/>
    <col min="12291" max="12291" width="52.85546875" style="119" customWidth="1"/>
    <col min="12292" max="12294" width="17" style="119" customWidth="1"/>
    <col min="12295" max="12295" width="17.28515625" style="119" customWidth="1"/>
    <col min="12296" max="12296" width="17" style="119" customWidth="1"/>
    <col min="12297" max="12297" width="17.42578125" style="119" customWidth="1"/>
    <col min="12298" max="12298" width="18" style="119" customWidth="1"/>
    <col min="12299" max="12299" width="17.28515625" style="119" customWidth="1"/>
    <col min="12300" max="12300" width="16.7109375" style="119" customWidth="1"/>
    <col min="12301" max="12301" width="17.85546875" style="119" customWidth="1"/>
    <col min="12302" max="12302" width="18.7109375" style="119" customWidth="1"/>
    <col min="12303" max="12303" width="18.85546875" style="119" customWidth="1"/>
    <col min="12304" max="12304" width="18.5703125" style="119" customWidth="1"/>
    <col min="12305" max="12305" width="18.42578125" style="119" customWidth="1"/>
    <col min="12306" max="12306" width="18.28515625" style="119" customWidth="1"/>
    <col min="12307" max="12545" width="9.140625" style="119"/>
    <col min="12546" max="12546" width="8.5703125" style="119" customWidth="1"/>
    <col min="12547" max="12547" width="52.85546875" style="119" customWidth="1"/>
    <col min="12548" max="12550" width="17" style="119" customWidth="1"/>
    <col min="12551" max="12551" width="17.28515625" style="119" customWidth="1"/>
    <col min="12552" max="12552" width="17" style="119" customWidth="1"/>
    <col min="12553" max="12553" width="17.42578125" style="119" customWidth="1"/>
    <col min="12554" max="12554" width="18" style="119" customWidth="1"/>
    <col min="12555" max="12555" width="17.28515625" style="119" customWidth="1"/>
    <col min="12556" max="12556" width="16.7109375" style="119" customWidth="1"/>
    <col min="12557" max="12557" width="17.85546875" style="119" customWidth="1"/>
    <col min="12558" max="12558" width="18.7109375" style="119" customWidth="1"/>
    <col min="12559" max="12559" width="18.85546875" style="119" customWidth="1"/>
    <col min="12560" max="12560" width="18.5703125" style="119" customWidth="1"/>
    <col min="12561" max="12561" width="18.42578125" style="119" customWidth="1"/>
    <col min="12562" max="12562" width="18.28515625" style="119" customWidth="1"/>
    <col min="12563" max="12801" width="9.140625" style="119"/>
    <col min="12802" max="12802" width="8.5703125" style="119" customWidth="1"/>
    <col min="12803" max="12803" width="52.85546875" style="119" customWidth="1"/>
    <col min="12804" max="12806" width="17" style="119" customWidth="1"/>
    <col min="12807" max="12807" width="17.28515625" style="119" customWidth="1"/>
    <col min="12808" max="12808" width="17" style="119" customWidth="1"/>
    <col min="12809" max="12809" width="17.42578125" style="119" customWidth="1"/>
    <col min="12810" max="12810" width="18" style="119" customWidth="1"/>
    <col min="12811" max="12811" width="17.28515625" style="119" customWidth="1"/>
    <col min="12812" max="12812" width="16.7109375" style="119" customWidth="1"/>
    <col min="12813" max="12813" width="17.85546875" style="119" customWidth="1"/>
    <col min="12814" max="12814" width="18.7109375" style="119" customWidth="1"/>
    <col min="12815" max="12815" width="18.85546875" style="119" customWidth="1"/>
    <col min="12816" max="12816" width="18.5703125" style="119" customWidth="1"/>
    <col min="12817" max="12817" width="18.42578125" style="119" customWidth="1"/>
    <col min="12818" max="12818" width="18.28515625" style="119" customWidth="1"/>
    <col min="12819" max="13057" width="9.140625" style="119"/>
    <col min="13058" max="13058" width="8.5703125" style="119" customWidth="1"/>
    <col min="13059" max="13059" width="52.85546875" style="119" customWidth="1"/>
    <col min="13060" max="13062" width="17" style="119" customWidth="1"/>
    <col min="13063" max="13063" width="17.28515625" style="119" customWidth="1"/>
    <col min="13064" max="13064" width="17" style="119" customWidth="1"/>
    <col min="13065" max="13065" width="17.42578125" style="119" customWidth="1"/>
    <col min="13066" max="13066" width="18" style="119" customWidth="1"/>
    <col min="13067" max="13067" width="17.28515625" style="119" customWidth="1"/>
    <col min="13068" max="13068" width="16.7109375" style="119" customWidth="1"/>
    <col min="13069" max="13069" width="17.85546875" style="119" customWidth="1"/>
    <col min="13070" max="13070" width="18.7109375" style="119" customWidth="1"/>
    <col min="13071" max="13071" width="18.85546875" style="119" customWidth="1"/>
    <col min="13072" max="13072" width="18.5703125" style="119" customWidth="1"/>
    <col min="13073" max="13073" width="18.42578125" style="119" customWidth="1"/>
    <col min="13074" max="13074" width="18.28515625" style="119" customWidth="1"/>
    <col min="13075" max="13313" width="9.140625" style="119"/>
    <col min="13314" max="13314" width="8.5703125" style="119" customWidth="1"/>
    <col min="13315" max="13315" width="52.85546875" style="119" customWidth="1"/>
    <col min="13316" max="13318" width="17" style="119" customWidth="1"/>
    <col min="13319" max="13319" width="17.28515625" style="119" customWidth="1"/>
    <col min="13320" max="13320" width="17" style="119" customWidth="1"/>
    <col min="13321" max="13321" width="17.42578125" style="119" customWidth="1"/>
    <col min="13322" max="13322" width="18" style="119" customWidth="1"/>
    <col min="13323" max="13323" width="17.28515625" style="119" customWidth="1"/>
    <col min="13324" max="13324" width="16.7109375" style="119" customWidth="1"/>
    <col min="13325" max="13325" width="17.85546875" style="119" customWidth="1"/>
    <col min="13326" max="13326" width="18.7109375" style="119" customWidth="1"/>
    <col min="13327" max="13327" width="18.85546875" style="119" customWidth="1"/>
    <col min="13328" max="13328" width="18.5703125" style="119" customWidth="1"/>
    <col min="13329" max="13329" width="18.42578125" style="119" customWidth="1"/>
    <col min="13330" max="13330" width="18.28515625" style="119" customWidth="1"/>
    <col min="13331" max="13569" width="9.140625" style="119"/>
    <col min="13570" max="13570" width="8.5703125" style="119" customWidth="1"/>
    <col min="13571" max="13571" width="52.85546875" style="119" customWidth="1"/>
    <col min="13572" max="13574" width="17" style="119" customWidth="1"/>
    <col min="13575" max="13575" width="17.28515625" style="119" customWidth="1"/>
    <col min="13576" max="13576" width="17" style="119" customWidth="1"/>
    <col min="13577" max="13577" width="17.42578125" style="119" customWidth="1"/>
    <col min="13578" max="13578" width="18" style="119" customWidth="1"/>
    <col min="13579" max="13579" width="17.28515625" style="119" customWidth="1"/>
    <col min="13580" max="13580" width="16.7109375" style="119" customWidth="1"/>
    <col min="13581" max="13581" width="17.85546875" style="119" customWidth="1"/>
    <col min="13582" max="13582" width="18.7109375" style="119" customWidth="1"/>
    <col min="13583" max="13583" width="18.85546875" style="119" customWidth="1"/>
    <col min="13584" max="13584" width="18.5703125" style="119" customWidth="1"/>
    <col min="13585" max="13585" width="18.42578125" style="119" customWidth="1"/>
    <col min="13586" max="13586" width="18.28515625" style="119" customWidth="1"/>
    <col min="13587" max="13825" width="9.140625" style="119"/>
    <col min="13826" max="13826" width="8.5703125" style="119" customWidth="1"/>
    <col min="13827" max="13827" width="52.85546875" style="119" customWidth="1"/>
    <col min="13828" max="13830" width="17" style="119" customWidth="1"/>
    <col min="13831" max="13831" width="17.28515625" style="119" customWidth="1"/>
    <col min="13832" max="13832" width="17" style="119" customWidth="1"/>
    <col min="13833" max="13833" width="17.42578125" style="119" customWidth="1"/>
    <col min="13834" max="13834" width="18" style="119" customWidth="1"/>
    <col min="13835" max="13835" width="17.28515625" style="119" customWidth="1"/>
    <col min="13836" max="13836" width="16.7109375" style="119" customWidth="1"/>
    <col min="13837" max="13837" width="17.85546875" style="119" customWidth="1"/>
    <col min="13838" max="13838" width="18.7109375" style="119" customWidth="1"/>
    <col min="13839" max="13839" width="18.85546875" style="119" customWidth="1"/>
    <col min="13840" max="13840" width="18.5703125" style="119" customWidth="1"/>
    <col min="13841" max="13841" width="18.42578125" style="119" customWidth="1"/>
    <col min="13842" max="13842" width="18.28515625" style="119" customWidth="1"/>
    <col min="13843" max="14081" width="9.140625" style="119"/>
    <col min="14082" max="14082" width="8.5703125" style="119" customWidth="1"/>
    <col min="14083" max="14083" width="52.85546875" style="119" customWidth="1"/>
    <col min="14084" max="14086" width="17" style="119" customWidth="1"/>
    <col min="14087" max="14087" width="17.28515625" style="119" customWidth="1"/>
    <col min="14088" max="14088" width="17" style="119" customWidth="1"/>
    <col min="14089" max="14089" width="17.42578125" style="119" customWidth="1"/>
    <col min="14090" max="14090" width="18" style="119" customWidth="1"/>
    <col min="14091" max="14091" width="17.28515625" style="119" customWidth="1"/>
    <col min="14092" max="14092" width="16.7109375" style="119" customWidth="1"/>
    <col min="14093" max="14093" width="17.85546875" style="119" customWidth="1"/>
    <col min="14094" max="14094" width="18.7109375" style="119" customWidth="1"/>
    <col min="14095" max="14095" width="18.85546875" style="119" customWidth="1"/>
    <col min="14096" max="14096" width="18.5703125" style="119" customWidth="1"/>
    <col min="14097" max="14097" width="18.42578125" style="119" customWidth="1"/>
    <col min="14098" max="14098" width="18.28515625" style="119" customWidth="1"/>
    <col min="14099" max="14337" width="9.140625" style="119"/>
    <col min="14338" max="14338" width="8.5703125" style="119" customWidth="1"/>
    <col min="14339" max="14339" width="52.85546875" style="119" customWidth="1"/>
    <col min="14340" max="14342" width="17" style="119" customWidth="1"/>
    <col min="14343" max="14343" width="17.28515625" style="119" customWidth="1"/>
    <col min="14344" max="14344" width="17" style="119" customWidth="1"/>
    <col min="14345" max="14345" width="17.42578125" style="119" customWidth="1"/>
    <col min="14346" max="14346" width="18" style="119" customWidth="1"/>
    <col min="14347" max="14347" width="17.28515625" style="119" customWidth="1"/>
    <col min="14348" max="14348" width="16.7109375" style="119" customWidth="1"/>
    <col min="14349" max="14349" width="17.85546875" style="119" customWidth="1"/>
    <col min="14350" max="14350" width="18.7109375" style="119" customWidth="1"/>
    <col min="14351" max="14351" width="18.85546875" style="119" customWidth="1"/>
    <col min="14352" max="14352" width="18.5703125" style="119" customWidth="1"/>
    <col min="14353" max="14353" width="18.42578125" style="119" customWidth="1"/>
    <col min="14354" max="14354" width="18.28515625" style="119" customWidth="1"/>
    <col min="14355" max="14593" width="9.140625" style="119"/>
    <col min="14594" max="14594" width="8.5703125" style="119" customWidth="1"/>
    <col min="14595" max="14595" width="52.85546875" style="119" customWidth="1"/>
    <col min="14596" max="14598" width="17" style="119" customWidth="1"/>
    <col min="14599" max="14599" width="17.28515625" style="119" customWidth="1"/>
    <col min="14600" max="14600" width="17" style="119" customWidth="1"/>
    <col min="14601" max="14601" width="17.42578125" style="119" customWidth="1"/>
    <col min="14602" max="14602" width="18" style="119" customWidth="1"/>
    <col min="14603" max="14603" width="17.28515625" style="119" customWidth="1"/>
    <col min="14604" max="14604" width="16.7109375" style="119" customWidth="1"/>
    <col min="14605" max="14605" width="17.85546875" style="119" customWidth="1"/>
    <col min="14606" max="14606" width="18.7109375" style="119" customWidth="1"/>
    <col min="14607" max="14607" width="18.85546875" style="119" customWidth="1"/>
    <col min="14608" max="14608" width="18.5703125" style="119" customWidth="1"/>
    <col min="14609" max="14609" width="18.42578125" style="119" customWidth="1"/>
    <col min="14610" max="14610" width="18.28515625" style="119" customWidth="1"/>
    <col min="14611" max="14849" width="9.140625" style="119"/>
    <col min="14850" max="14850" width="8.5703125" style="119" customWidth="1"/>
    <col min="14851" max="14851" width="52.85546875" style="119" customWidth="1"/>
    <col min="14852" max="14854" width="17" style="119" customWidth="1"/>
    <col min="14855" max="14855" width="17.28515625" style="119" customWidth="1"/>
    <col min="14856" max="14856" width="17" style="119" customWidth="1"/>
    <col min="14857" max="14857" width="17.42578125" style="119" customWidth="1"/>
    <col min="14858" max="14858" width="18" style="119" customWidth="1"/>
    <col min="14859" max="14859" width="17.28515625" style="119" customWidth="1"/>
    <col min="14860" max="14860" width="16.7109375" style="119" customWidth="1"/>
    <col min="14861" max="14861" width="17.85546875" style="119" customWidth="1"/>
    <col min="14862" max="14862" width="18.7109375" style="119" customWidth="1"/>
    <col min="14863" max="14863" width="18.85546875" style="119" customWidth="1"/>
    <col min="14864" max="14864" width="18.5703125" style="119" customWidth="1"/>
    <col min="14865" max="14865" width="18.42578125" style="119" customWidth="1"/>
    <col min="14866" max="14866" width="18.28515625" style="119" customWidth="1"/>
    <col min="14867" max="15105" width="9.140625" style="119"/>
    <col min="15106" max="15106" width="8.5703125" style="119" customWidth="1"/>
    <col min="15107" max="15107" width="52.85546875" style="119" customWidth="1"/>
    <col min="15108" max="15110" width="17" style="119" customWidth="1"/>
    <col min="15111" max="15111" width="17.28515625" style="119" customWidth="1"/>
    <col min="15112" max="15112" width="17" style="119" customWidth="1"/>
    <col min="15113" max="15113" width="17.42578125" style="119" customWidth="1"/>
    <col min="15114" max="15114" width="18" style="119" customWidth="1"/>
    <col min="15115" max="15115" width="17.28515625" style="119" customWidth="1"/>
    <col min="15116" max="15116" width="16.7109375" style="119" customWidth="1"/>
    <col min="15117" max="15117" width="17.85546875" style="119" customWidth="1"/>
    <col min="15118" max="15118" width="18.7109375" style="119" customWidth="1"/>
    <col min="15119" max="15119" width="18.85546875" style="119" customWidth="1"/>
    <col min="15120" max="15120" width="18.5703125" style="119" customWidth="1"/>
    <col min="15121" max="15121" width="18.42578125" style="119" customWidth="1"/>
    <col min="15122" max="15122" width="18.28515625" style="119" customWidth="1"/>
    <col min="15123" max="15361" width="9.140625" style="119"/>
    <col min="15362" max="15362" width="8.5703125" style="119" customWidth="1"/>
    <col min="15363" max="15363" width="52.85546875" style="119" customWidth="1"/>
    <col min="15364" max="15366" width="17" style="119" customWidth="1"/>
    <col min="15367" max="15367" width="17.28515625" style="119" customWidth="1"/>
    <col min="15368" max="15368" width="17" style="119" customWidth="1"/>
    <col min="15369" max="15369" width="17.42578125" style="119" customWidth="1"/>
    <col min="15370" max="15370" width="18" style="119" customWidth="1"/>
    <col min="15371" max="15371" width="17.28515625" style="119" customWidth="1"/>
    <col min="15372" max="15372" width="16.7109375" style="119" customWidth="1"/>
    <col min="15373" max="15373" width="17.85546875" style="119" customWidth="1"/>
    <col min="15374" max="15374" width="18.7109375" style="119" customWidth="1"/>
    <col min="15375" max="15375" width="18.85546875" style="119" customWidth="1"/>
    <col min="15376" max="15376" width="18.5703125" style="119" customWidth="1"/>
    <col min="15377" max="15377" width="18.42578125" style="119" customWidth="1"/>
    <col min="15378" max="15378" width="18.28515625" style="119" customWidth="1"/>
    <col min="15379" max="15617" width="9.140625" style="119"/>
    <col min="15618" max="15618" width="8.5703125" style="119" customWidth="1"/>
    <col min="15619" max="15619" width="52.85546875" style="119" customWidth="1"/>
    <col min="15620" max="15622" width="17" style="119" customWidth="1"/>
    <col min="15623" max="15623" width="17.28515625" style="119" customWidth="1"/>
    <col min="15624" max="15624" width="17" style="119" customWidth="1"/>
    <col min="15625" max="15625" width="17.42578125" style="119" customWidth="1"/>
    <col min="15626" max="15626" width="18" style="119" customWidth="1"/>
    <col min="15627" max="15627" width="17.28515625" style="119" customWidth="1"/>
    <col min="15628" max="15628" width="16.7109375" style="119" customWidth="1"/>
    <col min="15629" max="15629" width="17.85546875" style="119" customWidth="1"/>
    <col min="15630" max="15630" width="18.7109375" style="119" customWidth="1"/>
    <col min="15631" max="15631" width="18.85546875" style="119" customWidth="1"/>
    <col min="15632" max="15632" width="18.5703125" style="119" customWidth="1"/>
    <col min="15633" max="15633" width="18.42578125" style="119" customWidth="1"/>
    <col min="15634" max="15634" width="18.28515625" style="119" customWidth="1"/>
    <col min="15635" max="15873" width="9.140625" style="119"/>
    <col min="15874" max="15874" width="8.5703125" style="119" customWidth="1"/>
    <col min="15875" max="15875" width="52.85546875" style="119" customWidth="1"/>
    <col min="15876" max="15878" width="17" style="119" customWidth="1"/>
    <col min="15879" max="15879" width="17.28515625" style="119" customWidth="1"/>
    <col min="15880" max="15880" width="17" style="119" customWidth="1"/>
    <col min="15881" max="15881" width="17.42578125" style="119" customWidth="1"/>
    <col min="15882" max="15882" width="18" style="119" customWidth="1"/>
    <col min="15883" max="15883" width="17.28515625" style="119" customWidth="1"/>
    <col min="15884" max="15884" width="16.7109375" style="119" customWidth="1"/>
    <col min="15885" max="15885" width="17.85546875" style="119" customWidth="1"/>
    <col min="15886" max="15886" width="18.7109375" style="119" customWidth="1"/>
    <col min="15887" max="15887" width="18.85546875" style="119" customWidth="1"/>
    <col min="15888" max="15888" width="18.5703125" style="119" customWidth="1"/>
    <col min="15889" max="15889" width="18.42578125" style="119" customWidth="1"/>
    <col min="15890" max="15890" width="18.28515625" style="119" customWidth="1"/>
    <col min="15891" max="16129" width="9.140625" style="119"/>
    <col min="16130" max="16130" width="8.5703125" style="119" customWidth="1"/>
    <col min="16131" max="16131" width="52.85546875" style="119" customWidth="1"/>
    <col min="16132" max="16134" width="17" style="119" customWidth="1"/>
    <col min="16135" max="16135" width="17.28515625" style="119" customWidth="1"/>
    <col min="16136" max="16136" width="17" style="119" customWidth="1"/>
    <col min="16137" max="16137" width="17.42578125" style="119" customWidth="1"/>
    <col min="16138" max="16138" width="18" style="119" customWidth="1"/>
    <col min="16139" max="16139" width="17.28515625" style="119" customWidth="1"/>
    <col min="16140" max="16140" width="16.7109375" style="119" customWidth="1"/>
    <col min="16141" max="16141" width="17.85546875" style="119" customWidth="1"/>
    <col min="16142" max="16142" width="18.7109375" style="119" customWidth="1"/>
    <col min="16143" max="16143" width="18.85546875" style="119" customWidth="1"/>
    <col min="16144" max="16144" width="18.5703125" style="119" customWidth="1"/>
    <col min="16145" max="16145" width="18.42578125" style="119" customWidth="1"/>
    <col min="16146" max="16146" width="18.28515625" style="119" customWidth="1"/>
    <col min="16147" max="16384" width="9.140625" style="119"/>
  </cols>
  <sheetData>
    <row r="1" spans="1:37" ht="15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</row>
    <row r="2" spans="1:37" ht="16.5" customHeight="1">
      <c r="A2" s="779" t="s">
        <v>391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</row>
    <row r="3" spans="1:37" ht="16.5" customHeight="1">
      <c r="A3" s="779" t="s">
        <v>389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37" ht="18.75">
      <c r="A4" s="780" t="s">
        <v>1265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37" ht="16.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1:37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22" t="s">
        <v>388</v>
      </c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1:37" s="124" customFormat="1" ht="15.75" customHeight="1">
      <c r="A7" s="781" t="s">
        <v>1266</v>
      </c>
      <c r="B7" s="781" t="s">
        <v>386</v>
      </c>
      <c r="C7" s="782" t="s">
        <v>1267</v>
      </c>
      <c r="D7" s="783"/>
      <c r="E7" s="783"/>
      <c r="F7" s="788" t="s">
        <v>1268</v>
      </c>
      <c r="G7" s="788"/>
      <c r="H7" s="788"/>
      <c r="I7" s="788" t="s">
        <v>1269</v>
      </c>
      <c r="J7" s="788"/>
      <c r="K7" s="788"/>
      <c r="L7" s="788" t="s">
        <v>1270</v>
      </c>
      <c r="M7" s="788" t="s">
        <v>1271</v>
      </c>
      <c r="N7" s="788" t="s">
        <v>1272</v>
      </c>
      <c r="O7" s="788"/>
      <c r="P7" s="788"/>
      <c r="Q7" s="788" t="s">
        <v>1273</v>
      </c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</row>
    <row r="8" spans="1:37" s="124" customFormat="1" ht="15.75">
      <c r="A8" s="781"/>
      <c r="B8" s="781"/>
      <c r="C8" s="784"/>
      <c r="D8" s="785"/>
      <c r="E8" s="785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</row>
    <row r="9" spans="1:37" s="124" customFormat="1" ht="15.75" customHeight="1">
      <c r="A9" s="781"/>
      <c r="B9" s="781"/>
      <c r="C9" s="784"/>
      <c r="D9" s="785"/>
      <c r="E9" s="785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</row>
    <row r="10" spans="1:37" s="124" customFormat="1" ht="15.75">
      <c r="A10" s="781"/>
      <c r="B10" s="781"/>
      <c r="C10" s="784"/>
      <c r="D10" s="785"/>
      <c r="E10" s="785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</row>
    <row r="11" spans="1:37" s="124" customFormat="1" ht="15.75">
      <c r="A11" s="781"/>
      <c r="B11" s="781"/>
      <c r="C11" s="786"/>
      <c r="D11" s="787"/>
      <c r="E11" s="787"/>
      <c r="F11" s="788"/>
      <c r="G11" s="788"/>
      <c r="H11" s="788"/>
      <c r="I11" s="788"/>
      <c r="J11" s="788"/>
      <c r="K11" s="788"/>
      <c r="L11" s="788"/>
      <c r="M11" s="788"/>
      <c r="N11" s="788"/>
      <c r="O11" s="788"/>
      <c r="P11" s="788"/>
      <c r="Q11" s="788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</row>
    <row r="12" spans="1:37" s="124" customFormat="1" ht="15.75">
      <c r="A12" s="781"/>
      <c r="B12" s="781"/>
      <c r="C12" s="788" t="s">
        <v>1274</v>
      </c>
      <c r="D12" s="781" t="s">
        <v>384</v>
      </c>
      <c r="E12" s="781"/>
      <c r="F12" s="781" t="s">
        <v>1274</v>
      </c>
      <c r="G12" s="781" t="s">
        <v>384</v>
      </c>
      <c r="H12" s="781"/>
      <c r="I12" s="788" t="s">
        <v>1274</v>
      </c>
      <c r="J12" s="781" t="s">
        <v>384</v>
      </c>
      <c r="K12" s="781"/>
      <c r="L12" s="788"/>
      <c r="M12" s="788"/>
      <c r="N12" s="788" t="s">
        <v>1274</v>
      </c>
      <c r="O12" s="781" t="s">
        <v>384</v>
      </c>
      <c r="P12" s="781"/>
      <c r="Q12" s="788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</row>
    <row r="13" spans="1:37" s="124" customFormat="1" ht="15.75">
      <c r="A13" s="781"/>
      <c r="B13" s="781"/>
      <c r="C13" s="788"/>
      <c r="D13" s="781"/>
      <c r="E13" s="781"/>
      <c r="F13" s="781"/>
      <c r="G13" s="781"/>
      <c r="H13" s="781"/>
      <c r="I13" s="788"/>
      <c r="J13" s="781"/>
      <c r="K13" s="781"/>
      <c r="L13" s="788"/>
      <c r="M13" s="788"/>
      <c r="N13" s="788"/>
      <c r="O13" s="781"/>
      <c r="P13" s="781"/>
      <c r="Q13" s="788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</row>
    <row r="14" spans="1:37" s="124" customFormat="1" ht="15.75">
      <c r="A14" s="781"/>
      <c r="B14" s="781"/>
      <c r="C14" s="788"/>
      <c r="D14" s="791" t="s">
        <v>1275</v>
      </c>
      <c r="E14" s="791" t="s">
        <v>1276</v>
      </c>
      <c r="F14" s="781"/>
      <c r="G14" s="788" t="s">
        <v>1277</v>
      </c>
      <c r="H14" s="788" t="s">
        <v>1278</v>
      </c>
      <c r="I14" s="788"/>
      <c r="J14" s="781" t="s">
        <v>1279</v>
      </c>
      <c r="K14" s="781" t="s">
        <v>1280</v>
      </c>
      <c r="L14" s="788"/>
      <c r="M14" s="788"/>
      <c r="N14" s="788"/>
      <c r="O14" s="788" t="s">
        <v>1279</v>
      </c>
      <c r="P14" s="788" t="s">
        <v>1280</v>
      </c>
      <c r="Q14" s="788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</row>
    <row r="15" spans="1:37" s="124" customFormat="1" ht="15.75">
      <c r="A15" s="781"/>
      <c r="B15" s="781"/>
      <c r="C15" s="788"/>
      <c r="D15" s="792"/>
      <c r="E15" s="792"/>
      <c r="F15" s="781"/>
      <c r="G15" s="788"/>
      <c r="H15" s="788"/>
      <c r="I15" s="788"/>
      <c r="J15" s="781"/>
      <c r="K15" s="781"/>
      <c r="L15" s="788"/>
      <c r="M15" s="788"/>
      <c r="N15" s="788"/>
      <c r="O15" s="788"/>
      <c r="P15" s="788"/>
      <c r="Q15" s="788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</row>
    <row r="16" spans="1:37" s="124" customFormat="1" ht="15.75">
      <c r="A16" s="125">
        <v>1</v>
      </c>
      <c r="B16" s="126">
        <v>2</v>
      </c>
      <c r="C16" s="126">
        <v>3</v>
      </c>
      <c r="D16" s="126">
        <v>4</v>
      </c>
      <c r="E16" s="126">
        <v>5</v>
      </c>
      <c r="F16" s="126">
        <v>6</v>
      </c>
      <c r="G16" s="126">
        <v>7</v>
      </c>
      <c r="H16" s="126">
        <v>8</v>
      </c>
      <c r="I16" s="126">
        <v>9</v>
      </c>
      <c r="J16" s="126">
        <v>10</v>
      </c>
      <c r="K16" s="126">
        <v>11</v>
      </c>
      <c r="L16" s="126">
        <v>12</v>
      </c>
      <c r="M16" s="126">
        <v>13</v>
      </c>
      <c r="N16" s="126">
        <v>14</v>
      </c>
      <c r="O16" s="126">
        <v>15</v>
      </c>
      <c r="P16" s="126">
        <v>16</v>
      </c>
      <c r="Q16" s="126">
        <v>17</v>
      </c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</row>
    <row r="17" spans="1:37" s="131" customFormat="1" ht="15.75">
      <c r="A17" s="127">
        <v>1</v>
      </c>
      <c r="B17" s="128" t="s">
        <v>382</v>
      </c>
      <c r="C17" s="129">
        <v>71827779</v>
      </c>
      <c r="D17" s="129">
        <v>65755578</v>
      </c>
      <c r="E17" s="129">
        <v>6072201</v>
      </c>
      <c r="F17" s="129">
        <v>12351047</v>
      </c>
      <c r="G17" s="129">
        <v>12347431</v>
      </c>
      <c r="H17" s="129">
        <v>3616</v>
      </c>
      <c r="I17" s="129">
        <v>16605794</v>
      </c>
      <c r="J17" s="129">
        <v>12363200</v>
      </c>
      <c r="K17" s="129">
        <v>4242594</v>
      </c>
      <c r="L17" s="129">
        <v>67573032</v>
      </c>
      <c r="M17" s="129">
        <v>5987104</v>
      </c>
      <c r="N17" s="129">
        <v>591184</v>
      </c>
      <c r="O17" s="129">
        <v>1841114</v>
      </c>
      <c r="P17" s="129">
        <v>-1249930</v>
      </c>
      <c r="Q17" s="129">
        <v>62177112</v>
      </c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</row>
    <row r="18" spans="1:37" s="124" customFormat="1" ht="31.5">
      <c r="A18" s="132">
        <v>1.1000000000000001</v>
      </c>
      <c r="B18" s="133" t="s">
        <v>381</v>
      </c>
      <c r="C18" s="134">
        <v>43737947</v>
      </c>
      <c r="D18" s="134">
        <v>38161642</v>
      </c>
      <c r="E18" s="134">
        <v>5576305</v>
      </c>
      <c r="F18" s="134">
        <v>79</v>
      </c>
      <c r="G18" s="134">
        <v>79</v>
      </c>
      <c r="H18" s="134">
        <v>0</v>
      </c>
      <c r="I18" s="134">
        <v>80</v>
      </c>
      <c r="J18" s="134">
        <v>80</v>
      </c>
      <c r="K18" s="134">
        <v>0</v>
      </c>
      <c r="L18" s="134">
        <v>43737946</v>
      </c>
      <c r="M18" s="134">
        <v>1712383</v>
      </c>
      <c r="N18" s="134">
        <v>-1827</v>
      </c>
      <c r="O18" s="134">
        <v>-1827</v>
      </c>
      <c r="P18" s="134">
        <v>0</v>
      </c>
      <c r="Q18" s="134">
        <v>42023736</v>
      </c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</row>
    <row r="19" spans="1:37" s="124" customFormat="1" ht="31.5">
      <c r="A19" s="132">
        <v>1.2</v>
      </c>
      <c r="B19" s="133" t="s">
        <v>380</v>
      </c>
      <c r="C19" s="134">
        <v>1738022</v>
      </c>
      <c r="D19" s="134">
        <v>1720579</v>
      </c>
      <c r="E19" s="134">
        <v>17443</v>
      </c>
      <c r="F19" s="134">
        <v>36618</v>
      </c>
      <c r="G19" s="134">
        <v>36618</v>
      </c>
      <c r="H19" s="134">
        <v>0</v>
      </c>
      <c r="I19" s="134">
        <v>182915</v>
      </c>
      <c r="J19" s="134">
        <v>51663</v>
      </c>
      <c r="K19" s="134">
        <v>131252</v>
      </c>
      <c r="L19" s="134">
        <v>1591725</v>
      </c>
      <c r="M19" s="134">
        <v>90079</v>
      </c>
      <c r="N19" s="134">
        <v>21192</v>
      </c>
      <c r="O19" s="134">
        <v>4695</v>
      </c>
      <c r="P19" s="134">
        <v>16497</v>
      </c>
      <c r="Q19" s="134">
        <v>1522838</v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</row>
    <row r="20" spans="1:37" s="124" customFormat="1" ht="15.75">
      <c r="A20" s="132">
        <v>1.3</v>
      </c>
      <c r="B20" s="133" t="s">
        <v>379</v>
      </c>
      <c r="C20" s="134">
        <v>417403</v>
      </c>
      <c r="D20" s="134">
        <v>417403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417403</v>
      </c>
      <c r="M20" s="134">
        <v>28844</v>
      </c>
      <c r="N20" s="134">
        <v>0</v>
      </c>
      <c r="O20" s="134">
        <v>0</v>
      </c>
      <c r="P20" s="134">
        <v>0</v>
      </c>
      <c r="Q20" s="134">
        <v>388559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</row>
    <row r="21" spans="1:37" s="124" customFormat="1" ht="31.5">
      <c r="A21" s="132">
        <v>1.4</v>
      </c>
      <c r="B21" s="133" t="s">
        <v>378</v>
      </c>
      <c r="C21" s="134">
        <v>48281</v>
      </c>
      <c r="D21" s="134">
        <v>43611</v>
      </c>
      <c r="E21" s="134">
        <v>4670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48281</v>
      </c>
      <c r="M21" s="134">
        <v>-767</v>
      </c>
      <c r="N21" s="134">
        <v>0</v>
      </c>
      <c r="O21" s="134">
        <v>0</v>
      </c>
      <c r="P21" s="134">
        <v>0</v>
      </c>
      <c r="Q21" s="134">
        <v>49048</v>
      </c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</row>
    <row r="22" spans="1:37" s="124" customFormat="1" ht="15.75">
      <c r="A22" s="132">
        <v>1.5</v>
      </c>
      <c r="B22" s="133" t="s">
        <v>377</v>
      </c>
      <c r="C22" s="134">
        <v>1221423</v>
      </c>
      <c r="D22" s="134">
        <v>1185530</v>
      </c>
      <c r="E22" s="134">
        <v>35893</v>
      </c>
      <c r="F22" s="134">
        <v>751</v>
      </c>
      <c r="G22" s="134">
        <v>751</v>
      </c>
      <c r="H22" s="134">
        <v>0</v>
      </c>
      <c r="I22" s="134">
        <v>4969</v>
      </c>
      <c r="J22" s="134">
        <v>806</v>
      </c>
      <c r="K22" s="134">
        <v>4163</v>
      </c>
      <c r="L22" s="134">
        <v>1217205</v>
      </c>
      <c r="M22" s="134">
        <v>79440</v>
      </c>
      <c r="N22" s="134">
        <v>-3037</v>
      </c>
      <c r="O22" s="134">
        <v>-814</v>
      </c>
      <c r="P22" s="134">
        <v>-2223</v>
      </c>
      <c r="Q22" s="134">
        <v>1134728</v>
      </c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</row>
    <row r="23" spans="1:37" s="124" customFormat="1" ht="31.5">
      <c r="A23" s="132">
        <v>1.6</v>
      </c>
      <c r="B23" s="133" t="s">
        <v>376</v>
      </c>
      <c r="C23" s="134">
        <v>19301</v>
      </c>
      <c r="D23" s="134">
        <v>19301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19301</v>
      </c>
      <c r="M23" s="134">
        <v>1936</v>
      </c>
      <c r="N23" s="134">
        <v>0</v>
      </c>
      <c r="O23" s="134">
        <v>0</v>
      </c>
      <c r="P23" s="134">
        <v>0</v>
      </c>
      <c r="Q23" s="134">
        <v>17365</v>
      </c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</row>
    <row r="24" spans="1:37" s="124" customFormat="1" ht="31.5">
      <c r="A24" s="132">
        <v>1.7</v>
      </c>
      <c r="B24" s="133" t="s">
        <v>375</v>
      </c>
      <c r="C24" s="134">
        <v>104577</v>
      </c>
      <c r="D24" s="134">
        <v>104577</v>
      </c>
      <c r="E24" s="134">
        <v>0</v>
      </c>
      <c r="F24" s="134">
        <v>407</v>
      </c>
      <c r="G24" s="134">
        <v>407</v>
      </c>
      <c r="H24" s="134">
        <v>0</v>
      </c>
      <c r="I24" s="134">
        <v>407</v>
      </c>
      <c r="J24" s="134">
        <v>407</v>
      </c>
      <c r="K24" s="134">
        <v>0</v>
      </c>
      <c r="L24" s="134">
        <v>104577</v>
      </c>
      <c r="M24" s="134">
        <v>-196</v>
      </c>
      <c r="N24" s="134">
        <v>363</v>
      </c>
      <c r="O24" s="134">
        <v>363</v>
      </c>
      <c r="P24" s="134">
        <v>0</v>
      </c>
      <c r="Q24" s="134">
        <v>105136</v>
      </c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</row>
    <row r="25" spans="1:37" s="124" customFormat="1" ht="47.25">
      <c r="A25" s="132">
        <v>1.8</v>
      </c>
      <c r="B25" s="133" t="s">
        <v>374</v>
      </c>
      <c r="C25" s="134">
        <v>594326</v>
      </c>
      <c r="D25" s="134">
        <v>579561</v>
      </c>
      <c r="E25" s="134">
        <v>14765</v>
      </c>
      <c r="F25" s="134">
        <v>17199</v>
      </c>
      <c r="G25" s="134">
        <v>17199</v>
      </c>
      <c r="H25" s="134">
        <v>0</v>
      </c>
      <c r="I25" s="134">
        <v>18606</v>
      </c>
      <c r="J25" s="134">
        <v>18104</v>
      </c>
      <c r="K25" s="134">
        <v>502</v>
      </c>
      <c r="L25" s="134">
        <v>592919</v>
      </c>
      <c r="M25" s="134">
        <v>18928</v>
      </c>
      <c r="N25" s="134">
        <v>-5879</v>
      </c>
      <c r="O25" s="134">
        <v>-5907</v>
      </c>
      <c r="P25" s="134">
        <v>28</v>
      </c>
      <c r="Q25" s="134">
        <v>568112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</row>
    <row r="26" spans="1:37" s="124" customFormat="1" ht="47.25">
      <c r="A26" s="132">
        <v>1.9</v>
      </c>
      <c r="B26" s="133" t="s">
        <v>373</v>
      </c>
      <c r="C26" s="134">
        <v>23946499</v>
      </c>
      <c r="D26" s="134">
        <v>23523374</v>
      </c>
      <c r="E26" s="134">
        <v>423125</v>
      </c>
      <c r="F26" s="134">
        <v>12295993</v>
      </c>
      <c r="G26" s="134">
        <v>12292377</v>
      </c>
      <c r="H26" s="134">
        <v>3616</v>
      </c>
      <c r="I26" s="134">
        <v>16398817</v>
      </c>
      <c r="J26" s="134">
        <v>12292140</v>
      </c>
      <c r="K26" s="134">
        <v>4106677</v>
      </c>
      <c r="L26" s="134">
        <v>19843675</v>
      </c>
      <c r="M26" s="134">
        <v>4056457</v>
      </c>
      <c r="N26" s="134">
        <v>580372</v>
      </c>
      <c r="O26" s="134">
        <v>1844604</v>
      </c>
      <c r="P26" s="134">
        <v>-1264232</v>
      </c>
      <c r="Q26" s="134">
        <v>16367590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</row>
    <row r="27" spans="1:37" s="124" customFormat="1" ht="15.75">
      <c r="A27" s="132">
        <v>1.1000000000000001</v>
      </c>
      <c r="B27" s="133" t="s">
        <v>351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</row>
    <row r="28" spans="1:37" s="131" customFormat="1" ht="15.75">
      <c r="A28" s="127">
        <v>2</v>
      </c>
      <c r="B28" s="128" t="s">
        <v>372</v>
      </c>
      <c r="C28" s="129">
        <v>75818310</v>
      </c>
      <c r="D28" s="129">
        <v>74736790</v>
      </c>
      <c r="E28" s="129">
        <v>1081520</v>
      </c>
      <c r="F28" s="129">
        <v>2186163</v>
      </c>
      <c r="G28" s="129">
        <v>2157760</v>
      </c>
      <c r="H28" s="129">
        <v>28403</v>
      </c>
      <c r="I28" s="129">
        <v>3218488</v>
      </c>
      <c r="J28" s="129">
        <v>2202312</v>
      </c>
      <c r="K28" s="129">
        <v>1016176</v>
      </c>
      <c r="L28" s="129">
        <v>74785985</v>
      </c>
      <c r="M28" s="129">
        <v>-706396</v>
      </c>
      <c r="N28" s="129">
        <v>418060</v>
      </c>
      <c r="O28" s="129">
        <v>278954</v>
      </c>
      <c r="P28" s="129">
        <v>139106</v>
      </c>
      <c r="Q28" s="129">
        <v>75910441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</row>
    <row r="29" spans="1:37" s="124" customFormat="1" ht="15.75">
      <c r="A29" s="132">
        <v>2.1</v>
      </c>
      <c r="B29" s="133" t="s">
        <v>371</v>
      </c>
      <c r="C29" s="134">
        <v>24950873</v>
      </c>
      <c r="D29" s="134">
        <v>24856799</v>
      </c>
      <c r="E29" s="134">
        <v>94074</v>
      </c>
      <c r="F29" s="134">
        <v>4404</v>
      </c>
      <c r="G29" s="134">
        <v>0</v>
      </c>
      <c r="H29" s="134">
        <v>4404</v>
      </c>
      <c r="I29" s="134">
        <v>308199</v>
      </c>
      <c r="J29" s="134">
        <v>0</v>
      </c>
      <c r="K29" s="134">
        <v>308199</v>
      </c>
      <c r="L29" s="134">
        <v>24647078</v>
      </c>
      <c r="M29" s="134">
        <v>0</v>
      </c>
      <c r="N29" s="134">
        <v>0</v>
      </c>
      <c r="O29" s="134">
        <v>0</v>
      </c>
      <c r="P29" s="134">
        <v>0</v>
      </c>
      <c r="Q29" s="134">
        <v>24647078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</row>
    <row r="30" spans="1:37" s="124" customFormat="1" ht="15.75">
      <c r="A30" s="132">
        <v>2.2000000000000002</v>
      </c>
      <c r="B30" s="133" t="s">
        <v>370</v>
      </c>
      <c r="C30" s="134">
        <v>24814077</v>
      </c>
      <c r="D30" s="134">
        <v>24806847</v>
      </c>
      <c r="E30" s="134">
        <v>7230</v>
      </c>
      <c r="F30" s="134">
        <v>0</v>
      </c>
      <c r="G30" s="134">
        <v>0</v>
      </c>
      <c r="H30" s="134">
        <v>0</v>
      </c>
      <c r="I30" s="134">
        <v>-31</v>
      </c>
      <c r="J30" s="134">
        <v>0</v>
      </c>
      <c r="K30" s="134">
        <v>-31</v>
      </c>
      <c r="L30" s="134">
        <v>24814108</v>
      </c>
      <c r="M30" s="134">
        <v>0</v>
      </c>
      <c r="N30" s="134">
        <v>0</v>
      </c>
      <c r="O30" s="134">
        <v>0</v>
      </c>
      <c r="P30" s="134">
        <v>0</v>
      </c>
      <c r="Q30" s="134">
        <v>24814108</v>
      </c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</row>
    <row r="31" spans="1:37" s="124" customFormat="1" ht="15.75">
      <c r="A31" s="135" t="s">
        <v>1281</v>
      </c>
      <c r="B31" s="133" t="s">
        <v>1282</v>
      </c>
      <c r="C31" s="134">
        <v>19840111</v>
      </c>
      <c r="D31" s="134">
        <v>19840111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19840111</v>
      </c>
      <c r="M31" s="134">
        <v>0</v>
      </c>
      <c r="N31" s="134">
        <v>0</v>
      </c>
      <c r="O31" s="134">
        <v>0</v>
      </c>
      <c r="P31" s="134">
        <v>0</v>
      </c>
      <c r="Q31" s="134">
        <v>19840111</v>
      </c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</row>
    <row r="32" spans="1:37" s="124" customFormat="1" ht="15.75">
      <c r="A32" s="135" t="s">
        <v>1283</v>
      </c>
      <c r="B32" s="133" t="s">
        <v>1284</v>
      </c>
      <c r="C32" s="134">
        <v>3989539</v>
      </c>
      <c r="D32" s="134">
        <v>3982309</v>
      </c>
      <c r="E32" s="134">
        <v>7230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3989539</v>
      </c>
      <c r="M32" s="134">
        <v>0</v>
      </c>
      <c r="N32" s="134">
        <v>0</v>
      </c>
      <c r="O32" s="134">
        <v>0</v>
      </c>
      <c r="P32" s="134">
        <v>0</v>
      </c>
      <c r="Q32" s="134">
        <v>3989539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1:37" s="124" customFormat="1" ht="15.75">
      <c r="A33" s="135" t="s">
        <v>1285</v>
      </c>
      <c r="B33" s="133" t="s">
        <v>369</v>
      </c>
      <c r="C33" s="134">
        <v>984427</v>
      </c>
      <c r="D33" s="134">
        <v>984427</v>
      </c>
      <c r="E33" s="134">
        <v>0</v>
      </c>
      <c r="F33" s="134">
        <v>0</v>
      </c>
      <c r="G33" s="134">
        <v>0</v>
      </c>
      <c r="H33" s="134">
        <v>0</v>
      </c>
      <c r="I33" s="134">
        <v>-31</v>
      </c>
      <c r="J33" s="134">
        <v>0</v>
      </c>
      <c r="K33" s="134">
        <v>-31</v>
      </c>
      <c r="L33" s="134">
        <v>984458</v>
      </c>
      <c r="M33" s="134">
        <v>0</v>
      </c>
      <c r="N33" s="134">
        <v>0</v>
      </c>
      <c r="O33" s="134">
        <v>0</v>
      </c>
      <c r="P33" s="134">
        <v>0</v>
      </c>
      <c r="Q33" s="134">
        <v>984458</v>
      </c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</row>
    <row r="34" spans="1:37" s="124" customFormat="1" ht="15.75">
      <c r="A34" s="132">
        <v>2.2999999999999998</v>
      </c>
      <c r="B34" s="133" t="s">
        <v>368</v>
      </c>
      <c r="C34" s="134">
        <v>5110699</v>
      </c>
      <c r="D34" s="134">
        <v>4891644</v>
      </c>
      <c r="E34" s="134">
        <v>219055</v>
      </c>
      <c r="F34" s="134">
        <v>1076333</v>
      </c>
      <c r="G34" s="134">
        <v>1052334</v>
      </c>
      <c r="H34" s="134">
        <v>23999</v>
      </c>
      <c r="I34" s="134">
        <v>1643955</v>
      </c>
      <c r="J34" s="134">
        <v>1097603</v>
      </c>
      <c r="K34" s="134">
        <v>546352</v>
      </c>
      <c r="L34" s="134">
        <v>4543077</v>
      </c>
      <c r="M34" s="134">
        <v>-1641281</v>
      </c>
      <c r="N34" s="134">
        <v>309695</v>
      </c>
      <c r="O34" s="134">
        <v>226307</v>
      </c>
      <c r="P34" s="134">
        <v>83388</v>
      </c>
      <c r="Q34" s="134">
        <v>6494053</v>
      </c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</row>
    <row r="35" spans="1:37" s="154" customFormat="1" ht="15.75">
      <c r="A35" s="150">
        <v>2.4</v>
      </c>
      <c r="B35" s="151" t="s">
        <v>367</v>
      </c>
      <c r="C35" s="152">
        <v>20942661</v>
      </c>
      <c r="D35" s="152">
        <v>20181500</v>
      </c>
      <c r="E35" s="152">
        <v>761161</v>
      </c>
      <c r="F35" s="152">
        <v>1105426</v>
      </c>
      <c r="G35" s="152">
        <v>1105426</v>
      </c>
      <c r="H35" s="152">
        <v>0</v>
      </c>
      <c r="I35" s="152">
        <v>1266365</v>
      </c>
      <c r="J35" s="152">
        <v>1104709</v>
      </c>
      <c r="K35" s="152">
        <v>161656</v>
      </c>
      <c r="L35" s="152">
        <v>20781722</v>
      </c>
      <c r="M35" s="152">
        <v>934885</v>
      </c>
      <c r="N35" s="152">
        <v>108365</v>
      </c>
      <c r="O35" s="152">
        <v>52647</v>
      </c>
      <c r="P35" s="152">
        <v>55718</v>
      </c>
      <c r="Q35" s="152">
        <v>19955202</v>
      </c>
      <c r="R35" s="134">
        <v>15933283</v>
      </c>
      <c r="S35" s="156" t="s">
        <v>952</v>
      </c>
      <c r="T35" s="157">
        <f>L35-R35</f>
        <v>4848439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</row>
    <row r="36" spans="1:37" s="124" customFormat="1" ht="15.75">
      <c r="A36" s="132">
        <v>2.5</v>
      </c>
      <c r="B36" s="133" t="s">
        <v>351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</row>
    <row r="37" spans="1:37" s="131" customFormat="1" ht="15.75">
      <c r="A37" s="127">
        <v>3</v>
      </c>
      <c r="B37" s="128" t="s">
        <v>366</v>
      </c>
      <c r="C37" s="129">
        <v>154300822</v>
      </c>
      <c r="D37" s="129">
        <v>145876167</v>
      </c>
      <c r="E37" s="129">
        <v>8424655</v>
      </c>
      <c r="F37" s="129">
        <v>16876903</v>
      </c>
      <c r="G37" s="129">
        <v>2095621</v>
      </c>
      <c r="H37" s="129">
        <v>14781282</v>
      </c>
      <c r="I37" s="129">
        <v>106126121</v>
      </c>
      <c r="J37" s="129">
        <v>2339182</v>
      </c>
      <c r="K37" s="129">
        <v>103786939</v>
      </c>
      <c r="L37" s="129">
        <v>65051604</v>
      </c>
      <c r="M37" s="129">
        <v>20712847</v>
      </c>
      <c r="N37" s="129">
        <v>21799488</v>
      </c>
      <c r="O37" s="129">
        <v>2300933</v>
      </c>
      <c r="P37" s="129">
        <v>19498555</v>
      </c>
      <c r="Q37" s="129">
        <v>66138245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</row>
    <row r="38" spans="1:37" s="124" customFormat="1" ht="15.75">
      <c r="A38" s="132">
        <v>3.1</v>
      </c>
      <c r="B38" s="133" t="s">
        <v>365</v>
      </c>
      <c r="C38" s="134">
        <v>15519342</v>
      </c>
      <c r="D38" s="134">
        <v>15158398</v>
      </c>
      <c r="E38" s="134">
        <v>360944</v>
      </c>
      <c r="F38" s="134">
        <v>207887</v>
      </c>
      <c r="G38" s="134">
        <v>149595</v>
      </c>
      <c r="H38" s="134">
        <v>58292</v>
      </c>
      <c r="I38" s="134">
        <v>796743</v>
      </c>
      <c r="J38" s="134">
        <v>157838</v>
      </c>
      <c r="K38" s="134">
        <v>638905</v>
      </c>
      <c r="L38" s="134">
        <v>14930486</v>
      </c>
      <c r="M38" s="134">
        <v>257009</v>
      </c>
      <c r="N38" s="134">
        <v>2479</v>
      </c>
      <c r="O38" s="134">
        <v>36385</v>
      </c>
      <c r="P38" s="134">
        <v>-33906</v>
      </c>
      <c r="Q38" s="134">
        <v>14675956</v>
      </c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</row>
    <row r="39" spans="1:37" s="124" customFormat="1" ht="15.75">
      <c r="A39" s="132">
        <v>3.2</v>
      </c>
      <c r="B39" s="133" t="s">
        <v>364</v>
      </c>
      <c r="C39" s="134">
        <v>1286339</v>
      </c>
      <c r="D39" s="134">
        <v>1285204</v>
      </c>
      <c r="E39" s="134">
        <v>1135</v>
      </c>
      <c r="F39" s="134">
        <v>60648</v>
      </c>
      <c r="G39" s="134">
        <v>60648</v>
      </c>
      <c r="H39" s="134">
        <v>0</v>
      </c>
      <c r="I39" s="134">
        <v>906452</v>
      </c>
      <c r="J39" s="134">
        <v>61503</v>
      </c>
      <c r="K39" s="134">
        <v>844949</v>
      </c>
      <c r="L39" s="134">
        <v>440535</v>
      </c>
      <c r="M39" s="134">
        <v>137240</v>
      </c>
      <c r="N39" s="134">
        <v>110305</v>
      </c>
      <c r="O39" s="134">
        <v>-6453</v>
      </c>
      <c r="P39" s="134">
        <v>116758</v>
      </c>
      <c r="Q39" s="134">
        <v>413600</v>
      </c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</row>
    <row r="40" spans="1:37" s="124" customFormat="1" ht="15.75">
      <c r="A40" s="132">
        <v>3.3</v>
      </c>
      <c r="B40" s="133" t="s">
        <v>363</v>
      </c>
      <c r="C40" s="134">
        <v>2104485</v>
      </c>
      <c r="D40" s="134">
        <v>2099411</v>
      </c>
      <c r="E40" s="134">
        <v>5074</v>
      </c>
      <c r="F40" s="134">
        <v>277575</v>
      </c>
      <c r="G40" s="134">
        <v>17523</v>
      </c>
      <c r="H40" s="134">
        <v>260052</v>
      </c>
      <c r="I40" s="134">
        <v>1639845</v>
      </c>
      <c r="J40" s="134">
        <v>155245</v>
      </c>
      <c r="K40" s="134">
        <v>1484600</v>
      </c>
      <c r="L40" s="134">
        <v>742215</v>
      </c>
      <c r="M40" s="134">
        <v>-128453</v>
      </c>
      <c r="N40" s="134">
        <v>66132</v>
      </c>
      <c r="O40" s="134">
        <v>-45547</v>
      </c>
      <c r="P40" s="134">
        <v>111679</v>
      </c>
      <c r="Q40" s="134">
        <v>936800</v>
      </c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</row>
    <row r="41" spans="1:37" s="124" customFormat="1" ht="15.75">
      <c r="A41" s="132">
        <v>3.4</v>
      </c>
      <c r="B41" s="133" t="s">
        <v>362</v>
      </c>
      <c r="C41" s="134">
        <v>1269871</v>
      </c>
      <c r="D41" s="134">
        <v>956148</v>
      </c>
      <c r="E41" s="134">
        <v>313723</v>
      </c>
      <c r="F41" s="134">
        <v>380740</v>
      </c>
      <c r="G41" s="134">
        <v>25305</v>
      </c>
      <c r="H41" s="134">
        <v>355435</v>
      </c>
      <c r="I41" s="134">
        <v>1061567</v>
      </c>
      <c r="J41" s="134">
        <v>22202</v>
      </c>
      <c r="K41" s="134">
        <v>1039365</v>
      </c>
      <c r="L41" s="134">
        <v>589044</v>
      </c>
      <c r="M41" s="134">
        <v>155989</v>
      </c>
      <c r="N41" s="134">
        <v>97591</v>
      </c>
      <c r="O41" s="134">
        <v>10902</v>
      </c>
      <c r="P41" s="134">
        <v>86689</v>
      </c>
      <c r="Q41" s="134">
        <v>530646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</row>
    <row r="42" spans="1:37" s="124" customFormat="1" ht="15.75">
      <c r="A42" s="132">
        <v>3.5</v>
      </c>
      <c r="B42" s="133" t="s">
        <v>361</v>
      </c>
      <c r="C42" s="134">
        <v>8127951</v>
      </c>
      <c r="D42" s="134">
        <v>7906469</v>
      </c>
      <c r="E42" s="134">
        <v>221482</v>
      </c>
      <c r="F42" s="134">
        <v>139803</v>
      </c>
      <c r="G42" s="134">
        <v>40486</v>
      </c>
      <c r="H42" s="134">
        <v>99317</v>
      </c>
      <c r="I42" s="134">
        <v>6879373</v>
      </c>
      <c r="J42" s="134">
        <v>45076</v>
      </c>
      <c r="K42" s="134">
        <v>6834297</v>
      </c>
      <c r="L42" s="134">
        <v>1388381</v>
      </c>
      <c r="M42" s="134">
        <v>1319567</v>
      </c>
      <c r="N42" s="134">
        <v>1255168</v>
      </c>
      <c r="O42" s="134">
        <v>1037</v>
      </c>
      <c r="P42" s="134">
        <v>1254131</v>
      </c>
      <c r="Q42" s="134">
        <v>1323982</v>
      </c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</row>
    <row r="43" spans="1:37" s="124" customFormat="1" ht="47.25">
      <c r="A43" s="132">
        <v>3.6</v>
      </c>
      <c r="B43" s="133" t="s">
        <v>1286</v>
      </c>
      <c r="C43" s="134">
        <v>56657684</v>
      </c>
      <c r="D43" s="134">
        <v>53964684</v>
      </c>
      <c r="E43" s="134">
        <v>2693000</v>
      </c>
      <c r="F43" s="134">
        <v>14533558</v>
      </c>
      <c r="G43" s="134">
        <v>721805</v>
      </c>
      <c r="H43" s="134">
        <v>13811753</v>
      </c>
      <c r="I43" s="134">
        <v>38019459</v>
      </c>
      <c r="J43" s="134">
        <v>774871</v>
      </c>
      <c r="K43" s="134">
        <v>37244588</v>
      </c>
      <c r="L43" s="134">
        <v>33171783</v>
      </c>
      <c r="M43" s="134">
        <v>7441579</v>
      </c>
      <c r="N43" s="134">
        <v>4247488</v>
      </c>
      <c r="O43" s="134">
        <v>-104760</v>
      </c>
      <c r="P43" s="134">
        <v>4352248</v>
      </c>
      <c r="Q43" s="134">
        <v>29977692</v>
      </c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</row>
    <row r="44" spans="1:37" s="124" customFormat="1" ht="47.25">
      <c r="A44" s="132">
        <v>3.7</v>
      </c>
      <c r="B44" s="133" t="s">
        <v>360</v>
      </c>
      <c r="C44" s="134">
        <v>889968</v>
      </c>
      <c r="D44" s="134">
        <v>823600</v>
      </c>
      <c r="E44" s="134">
        <v>66368</v>
      </c>
      <c r="F44" s="134">
        <v>28965</v>
      </c>
      <c r="G44" s="134">
        <v>15064</v>
      </c>
      <c r="H44" s="134">
        <v>13901</v>
      </c>
      <c r="I44" s="134">
        <v>417124</v>
      </c>
      <c r="J44" s="134">
        <v>18336</v>
      </c>
      <c r="K44" s="134">
        <v>398788</v>
      </c>
      <c r="L44" s="134">
        <v>501809</v>
      </c>
      <c r="M44" s="134">
        <v>181677</v>
      </c>
      <c r="N44" s="134">
        <v>135898</v>
      </c>
      <c r="O44" s="134">
        <v>1335</v>
      </c>
      <c r="P44" s="134">
        <v>134563</v>
      </c>
      <c r="Q44" s="134">
        <v>456030</v>
      </c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</row>
    <row r="45" spans="1:37" s="124" customFormat="1" ht="47.25">
      <c r="A45" s="132">
        <v>3.8</v>
      </c>
      <c r="B45" s="133" t="s">
        <v>359</v>
      </c>
      <c r="C45" s="134">
        <v>2115669</v>
      </c>
      <c r="D45" s="134">
        <v>2063835</v>
      </c>
      <c r="E45" s="134">
        <v>51834</v>
      </c>
      <c r="F45" s="134">
        <v>2695</v>
      </c>
      <c r="G45" s="134">
        <v>-4258</v>
      </c>
      <c r="H45" s="134">
        <v>6953</v>
      </c>
      <c r="I45" s="134">
        <v>1889062</v>
      </c>
      <c r="J45" s="134">
        <v>1138</v>
      </c>
      <c r="K45" s="134">
        <v>1887924</v>
      </c>
      <c r="L45" s="134">
        <v>229302</v>
      </c>
      <c r="M45" s="134">
        <v>-9627</v>
      </c>
      <c r="N45" s="134">
        <v>282508</v>
      </c>
      <c r="O45" s="134">
        <v>-154947</v>
      </c>
      <c r="P45" s="134">
        <v>437455</v>
      </c>
      <c r="Q45" s="134">
        <v>521437</v>
      </c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</row>
    <row r="46" spans="1:37" s="124" customFormat="1" ht="31.5">
      <c r="A46" s="132">
        <v>3.9</v>
      </c>
      <c r="B46" s="133" t="s">
        <v>358</v>
      </c>
      <c r="C46" s="134">
        <v>851378</v>
      </c>
      <c r="D46" s="134">
        <v>690649</v>
      </c>
      <c r="E46" s="134">
        <v>160729</v>
      </c>
      <c r="F46" s="134">
        <v>6367</v>
      </c>
      <c r="G46" s="134">
        <v>-18</v>
      </c>
      <c r="H46" s="134">
        <v>6385</v>
      </c>
      <c r="I46" s="134">
        <v>799470</v>
      </c>
      <c r="J46" s="134">
        <v>3068</v>
      </c>
      <c r="K46" s="134">
        <v>796402</v>
      </c>
      <c r="L46" s="134">
        <v>58275</v>
      </c>
      <c r="M46" s="134">
        <v>132023</v>
      </c>
      <c r="N46" s="134">
        <v>149517</v>
      </c>
      <c r="O46" s="134">
        <v>2454</v>
      </c>
      <c r="P46" s="134">
        <v>147063</v>
      </c>
      <c r="Q46" s="134">
        <v>75769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</row>
    <row r="47" spans="1:37" s="124" customFormat="1" ht="47.25">
      <c r="A47" s="132">
        <v>3.1</v>
      </c>
      <c r="B47" s="133" t="s">
        <v>1287</v>
      </c>
      <c r="C47" s="134">
        <v>42946106</v>
      </c>
      <c r="D47" s="134">
        <v>40890737</v>
      </c>
      <c r="E47" s="134">
        <v>2055369</v>
      </c>
      <c r="F47" s="134">
        <v>911279</v>
      </c>
      <c r="G47" s="134">
        <v>756383</v>
      </c>
      <c r="H47" s="134">
        <v>154896</v>
      </c>
      <c r="I47" s="134">
        <v>35352745</v>
      </c>
      <c r="J47" s="134">
        <v>797275</v>
      </c>
      <c r="K47" s="134">
        <v>34555470</v>
      </c>
      <c r="L47" s="134">
        <v>8504640</v>
      </c>
      <c r="M47" s="134">
        <v>11637439</v>
      </c>
      <c r="N47" s="134">
        <v>10887925</v>
      </c>
      <c r="O47" s="134">
        <v>2330520</v>
      </c>
      <c r="P47" s="134">
        <v>8557405</v>
      </c>
      <c r="Q47" s="134">
        <v>7755126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</row>
    <row r="48" spans="1:37" s="124" customFormat="1" ht="15.75">
      <c r="A48" s="132">
        <v>3.11</v>
      </c>
      <c r="B48" s="133" t="s">
        <v>357</v>
      </c>
      <c r="C48" s="134">
        <v>4092982</v>
      </c>
      <c r="D48" s="134">
        <v>3380032</v>
      </c>
      <c r="E48" s="134">
        <v>712950</v>
      </c>
      <c r="F48" s="134">
        <v>81862</v>
      </c>
      <c r="G48" s="134">
        <v>81862</v>
      </c>
      <c r="H48" s="134">
        <v>0</v>
      </c>
      <c r="I48" s="134">
        <v>274579</v>
      </c>
      <c r="J48" s="134">
        <v>82295</v>
      </c>
      <c r="K48" s="134">
        <v>192284</v>
      </c>
      <c r="L48" s="134">
        <v>3900265</v>
      </c>
      <c r="M48" s="134">
        <v>1766</v>
      </c>
      <c r="N48" s="134">
        <v>-198962</v>
      </c>
      <c r="O48" s="134">
        <v>54791</v>
      </c>
      <c r="P48" s="134">
        <v>-253753</v>
      </c>
      <c r="Q48" s="134">
        <v>3699537</v>
      </c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</row>
    <row r="49" spans="1:37" s="124" customFormat="1" ht="15.75">
      <c r="A49" s="132">
        <v>3.12</v>
      </c>
      <c r="B49" s="133" t="s">
        <v>356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</row>
    <row r="50" spans="1:37" s="124" customFormat="1" ht="15.75">
      <c r="A50" s="132">
        <v>3.13</v>
      </c>
      <c r="B50" s="133" t="s">
        <v>355</v>
      </c>
      <c r="C50" s="134">
        <v>6104</v>
      </c>
      <c r="D50" s="134">
        <v>4700</v>
      </c>
      <c r="E50" s="134">
        <v>1404</v>
      </c>
      <c r="F50" s="134">
        <v>2254</v>
      </c>
      <c r="G50" s="134">
        <v>2254</v>
      </c>
      <c r="H50" s="134">
        <v>0</v>
      </c>
      <c r="I50" s="134">
        <v>1335</v>
      </c>
      <c r="J50" s="134">
        <v>1335</v>
      </c>
      <c r="K50" s="134">
        <v>0</v>
      </c>
      <c r="L50" s="134">
        <v>7023</v>
      </c>
      <c r="M50" s="134">
        <v>-44689</v>
      </c>
      <c r="N50" s="134">
        <v>153</v>
      </c>
      <c r="O50" s="134">
        <v>153</v>
      </c>
      <c r="P50" s="134">
        <v>0</v>
      </c>
      <c r="Q50" s="134">
        <v>51865</v>
      </c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</row>
    <row r="51" spans="1:37" s="124" customFormat="1" ht="15.75">
      <c r="A51" s="132">
        <v>3.14</v>
      </c>
      <c r="B51" s="133" t="s">
        <v>354</v>
      </c>
      <c r="C51" s="134">
        <v>17816672</v>
      </c>
      <c r="D51" s="134">
        <v>16073776</v>
      </c>
      <c r="E51" s="134">
        <v>1742896</v>
      </c>
      <c r="F51" s="134">
        <v>243526</v>
      </c>
      <c r="G51" s="134">
        <v>228834</v>
      </c>
      <c r="H51" s="134">
        <v>14692</v>
      </c>
      <c r="I51" s="134">
        <v>17721084</v>
      </c>
      <c r="J51" s="134">
        <v>218740</v>
      </c>
      <c r="K51" s="134">
        <v>17502344</v>
      </c>
      <c r="L51" s="134">
        <v>339114</v>
      </c>
      <c r="M51" s="134">
        <v>-300286</v>
      </c>
      <c r="N51" s="134">
        <v>4726338</v>
      </c>
      <c r="O51" s="134">
        <v>175135</v>
      </c>
      <c r="P51" s="134">
        <v>4551203</v>
      </c>
      <c r="Q51" s="134">
        <v>5365738</v>
      </c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</row>
    <row r="52" spans="1:37" s="124" customFormat="1" ht="47.25">
      <c r="A52" s="132">
        <v>3.15</v>
      </c>
      <c r="B52" s="133" t="s">
        <v>1288</v>
      </c>
      <c r="C52" s="134">
        <v>431857</v>
      </c>
      <c r="D52" s="134">
        <v>397517</v>
      </c>
      <c r="E52" s="134">
        <v>34340</v>
      </c>
      <c r="F52" s="134">
        <v>0</v>
      </c>
      <c r="G52" s="134">
        <v>0</v>
      </c>
      <c r="H52" s="134">
        <v>0</v>
      </c>
      <c r="I52" s="134">
        <v>306197</v>
      </c>
      <c r="J52" s="134">
        <v>0</v>
      </c>
      <c r="K52" s="134">
        <v>306197</v>
      </c>
      <c r="L52" s="134">
        <v>125660</v>
      </c>
      <c r="M52" s="134">
        <v>-92334</v>
      </c>
      <c r="N52" s="134">
        <v>-11652</v>
      </c>
      <c r="O52" s="134">
        <v>0</v>
      </c>
      <c r="P52" s="134">
        <v>-11652</v>
      </c>
      <c r="Q52" s="134">
        <v>206342</v>
      </c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</row>
    <row r="53" spans="1:37" s="124" customFormat="1" ht="15.75">
      <c r="A53" s="132">
        <v>3.16</v>
      </c>
      <c r="B53" s="133" t="s">
        <v>353</v>
      </c>
      <c r="C53" s="134">
        <v>182204</v>
      </c>
      <c r="D53" s="134">
        <v>178902</v>
      </c>
      <c r="E53" s="134">
        <v>3302</v>
      </c>
      <c r="F53" s="134">
        <v>-256</v>
      </c>
      <c r="G53" s="134">
        <v>138</v>
      </c>
      <c r="H53" s="134">
        <v>-394</v>
      </c>
      <c r="I53" s="134">
        <v>59057</v>
      </c>
      <c r="J53" s="134">
        <v>260</v>
      </c>
      <c r="K53" s="134">
        <v>58797</v>
      </c>
      <c r="L53" s="134">
        <v>122891</v>
      </c>
      <c r="M53" s="134">
        <v>22271</v>
      </c>
      <c r="N53" s="134">
        <v>48269</v>
      </c>
      <c r="O53" s="134">
        <v>-72</v>
      </c>
      <c r="P53" s="134">
        <v>48341</v>
      </c>
      <c r="Q53" s="134">
        <v>148889</v>
      </c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37" s="124" customFormat="1" ht="15.75">
      <c r="A54" s="132">
        <v>3.17</v>
      </c>
      <c r="B54" s="133" t="s">
        <v>352</v>
      </c>
      <c r="C54" s="134">
        <v>2210</v>
      </c>
      <c r="D54" s="134">
        <v>2105</v>
      </c>
      <c r="E54" s="134">
        <v>105</v>
      </c>
      <c r="F54" s="134">
        <v>0</v>
      </c>
      <c r="G54" s="134">
        <v>0</v>
      </c>
      <c r="H54" s="134">
        <v>0</v>
      </c>
      <c r="I54" s="134">
        <v>2029</v>
      </c>
      <c r="J54" s="134">
        <v>0</v>
      </c>
      <c r="K54" s="134">
        <v>2029</v>
      </c>
      <c r="L54" s="134">
        <v>181</v>
      </c>
      <c r="M54" s="134">
        <v>1676</v>
      </c>
      <c r="N54" s="134">
        <v>331</v>
      </c>
      <c r="O54" s="134">
        <v>0</v>
      </c>
      <c r="P54" s="134">
        <v>331</v>
      </c>
      <c r="Q54" s="134">
        <v>-1164</v>
      </c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</row>
    <row r="55" spans="1:37" s="124" customFormat="1" ht="15.75">
      <c r="A55" s="132">
        <v>3.18</v>
      </c>
      <c r="B55" s="133" t="s">
        <v>351</v>
      </c>
      <c r="C55" s="134">
        <v>0</v>
      </c>
      <c r="D55" s="134">
        <v>0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</row>
    <row r="56" spans="1:37" s="131" customFormat="1" ht="15.75">
      <c r="A56" s="127">
        <v>4</v>
      </c>
      <c r="B56" s="128" t="s">
        <v>6</v>
      </c>
      <c r="C56" s="129">
        <v>301946911</v>
      </c>
      <c r="D56" s="129">
        <v>286368535</v>
      </c>
      <c r="E56" s="129">
        <v>15578376</v>
      </c>
      <c r="F56" s="129">
        <v>31414113</v>
      </c>
      <c r="G56" s="129">
        <v>16600812</v>
      </c>
      <c r="H56" s="129">
        <v>14813301</v>
      </c>
      <c r="I56" s="129">
        <v>125950403</v>
      </c>
      <c r="J56" s="129">
        <v>16904694</v>
      </c>
      <c r="K56" s="129">
        <v>109045709</v>
      </c>
      <c r="L56" s="129">
        <v>207410621</v>
      </c>
      <c r="M56" s="129">
        <v>25993555</v>
      </c>
      <c r="N56" s="129">
        <v>22808732</v>
      </c>
      <c r="O56" s="129">
        <v>4421001</v>
      </c>
      <c r="P56" s="129">
        <v>18387731</v>
      </c>
      <c r="Q56" s="129">
        <v>204225798</v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</row>
    <row r="57" spans="1:37" s="137" customFormat="1" ht="17.25" customHeight="1">
      <c r="A57" s="789" t="s">
        <v>1289</v>
      </c>
      <c r="B57" s="789"/>
      <c r="C57" s="789"/>
      <c r="D57" s="789"/>
      <c r="E57" s="789"/>
      <c r="F57" s="789"/>
      <c r="G57" s="789"/>
      <c r="H57" s="789"/>
      <c r="I57" s="789"/>
      <c r="J57" s="789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</row>
    <row r="58" spans="1:37" s="137" customFormat="1" ht="17.25" customHeight="1">
      <c r="A58" s="138"/>
      <c r="B58" s="138"/>
      <c r="C58" s="138"/>
      <c r="D58" s="138"/>
      <c r="E58" s="138"/>
      <c r="F58" s="138"/>
      <c r="G58" s="138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</row>
    <row r="59" spans="1:37" s="137" customFormat="1" ht="17.25" customHeight="1">
      <c r="A59" s="138"/>
      <c r="B59" s="138"/>
      <c r="C59" s="138"/>
      <c r="D59" s="138"/>
      <c r="E59" s="138"/>
      <c r="F59" s="138"/>
      <c r="G59" s="138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</row>
    <row r="60" spans="1:37" s="137" customFormat="1" ht="17.25" customHeight="1">
      <c r="A60" s="138"/>
      <c r="B60" s="138"/>
      <c r="C60" s="138"/>
      <c r="D60" s="138"/>
      <c r="E60" s="138"/>
      <c r="F60" s="138"/>
      <c r="G60" s="138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</row>
    <row r="61" spans="1:37" s="140" customFormat="1" ht="18.75">
      <c r="A61" s="779"/>
      <c r="B61" s="779"/>
      <c r="C61" s="779"/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</row>
    <row r="62" spans="1:37" s="140" customFormat="1" ht="18.7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</row>
    <row r="63" spans="1:37" s="137" customFormat="1" ht="11.25">
      <c r="A63" s="790"/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</row>
  </sheetData>
  <mergeCells count="31">
    <mergeCell ref="A57:J57"/>
    <mergeCell ref="A61:P61"/>
    <mergeCell ref="A63:K63"/>
    <mergeCell ref="D14:D15"/>
    <mergeCell ref="E14:E15"/>
    <mergeCell ref="G14:G15"/>
    <mergeCell ref="H14:H15"/>
    <mergeCell ref="J14:J15"/>
    <mergeCell ref="K14:K15"/>
    <mergeCell ref="I12:I15"/>
    <mergeCell ref="J12:K13"/>
    <mergeCell ref="N12:N15"/>
    <mergeCell ref="O12:P13"/>
    <mergeCell ref="O14:O15"/>
    <mergeCell ref="P14:P15"/>
    <mergeCell ref="A2:Q2"/>
    <mergeCell ref="A3:Q3"/>
    <mergeCell ref="A4:Q4"/>
    <mergeCell ref="A7:A15"/>
    <mergeCell ref="B7:B15"/>
    <mergeCell ref="C7:E11"/>
    <mergeCell ref="F7:H11"/>
    <mergeCell ref="I7:K11"/>
    <mergeCell ref="L7:L15"/>
    <mergeCell ref="M7:M15"/>
    <mergeCell ref="N7:P11"/>
    <mergeCell ref="Q7:Q15"/>
    <mergeCell ref="C12:C15"/>
    <mergeCell ref="D12:E13"/>
    <mergeCell ref="F12:F15"/>
    <mergeCell ref="G12:H13"/>
  </mergeCells>
  <pageMargins left="0" right="0" top="0" bottom="0" header="0.31496062992125984" footer="0.31496062992125984"/>
  <pageSetup paperSize="9" scale="4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G62"/>
  <sheetViews>
    <sheetView showGridLines="0" topLeftCell="A16" workbookViewId="0">
      <selection activeCell="M31" sqref="M31"/>
    </sheetView>
  </sheetViews>
  <sheetFormatPr defaultRowHeight="15"/>
  <cols>
    <col min="1" max="1" width="8.5703125" style="119" customWidth="1"/>
    <col min="2" max="2" width="52.7109375" style="119" customWidth="1"/>
    <col min="3" max="3" width="17.7109375" style="119" hidden="1" customWidth="1"/>
    <col min="4" max="4" width="19.140625" style="119" hidden="1" customWidth="1"/>
    <col min="5" max="5" width="19.7109375" style="119" hidden="1" customWidth="1"/>
    <col min="6" max="6" width="15.5703125" style="119" hidden="1" customWidth="1"/>
    <col min="7" max="7" width="15.42578125" style="119" hidden="1" customWidth="1"/>
    <col min="8" max="8" width="14.140625" style="119" hidden="1" customWidth="1"/>
    <col min="9" max="9" width="19.140625" style="119" hidden="1" customWidth="1"/>
    <col min="10" max="10" width="14.7109375" style="119" hidden="1" customWidth="1"/>
    <col min="11" max="12" width="17.28515625" style="119" hidden="1" customWidth="1"/>
    <col min="13" max="13" width="17.7109375" style="119" customWidth="1"/>
    <col min="14" max="14" width="18.7109375" style="119" hidden="1" customWidth="1"/>
    <col min="15" max="256" width="9.140625" style="119"/>
    <col min="257" max="257" width="8.5703125" style="119" customWidth="1"/>
    <col min="258" max="258" width="52.7109375" style="119" customWidth="1"/>
    <col min="259" max="259" width="17.7109375" style="119" customWidth="1"/>
    <col min="260" max="260" width="19.140625" style="119" customWidth="1"/>
    <col min="261" max="261" width="19.7109375" style="119" customWidth="1"/>
    <col min="262" max="262" width="15.5703125" style="119" customWidth="1"/>
    <col min="263" max="263" width="15.42578125" style="119" customWidth="1"/>
    <col min="264" max="264" width="14.140625" style="119" customWidth="1"/>
    <col min="265" max="265" width="19.140625" style="119" customWidth="1"/>
    <col min="266" max="266" width="14.7109375" style="119" customWidth="1"/>
    <col min="267" max="268" width="17.28515625" style="119" customWidth="1"/>
    <col min="269" max="269" width="17.7109375" style="119" customWidth="1"/>
    <col min="270" max="270" width="18.7109375" style="119" customWidth="1"/>
    <col min="271" max="512" width="9.140625" style="119"/>
    <col min="513" max="513" width="8.5703125" style="119" customWidth="1"/>
    <col min="514" max="514" width="52.7109375" style="119" customWidth="1"/>
    <col min="515" max="515" width="17.7109375" style="119" customWidth="1"/>
    <col min="516" max="516" width="19.140625" style="119" customWidth="1"/>
    <col min="517" max="517" width="19.7109375" style="119" customWidth="1"/>
    <col min="518" max="518" width="15.5703125" style="119" customWidth="1"/>
    <col min="519" max="519" width="15.42578125" style="119" customWidth="1"/>
    <col min="520" max="520" width="14.140625" style="119" customWidth="1"/>
    <col min="521" max="521" width="19.140625" style="119" customWidth="1"/>
    <col min="522" max="522" width="14.7109375" style="119" customWidth="1"/>
    <col min="523" max="524" width="17.28515625" style="119" customWidth="1"/>
    <col min="525" max="525" width="17.7109375" style="119" customWidth="1"/>
    <col min="526" max="526" width="18.7109375" style="119" customWidth="1"/>
    <col min="527" max="768" width="9.140625" style="119"/>
    <col min="769" max="769" width="8.5703125" style="119" customWidth="1"/>
    <col min="770" max="770" width="52.7109375" style="119" customWidth="1"/>
    <col min="771" max="771" width="17.7109375" style="119" customWidth="1"/>
    <col min="772" max="772" width="19.140625" style="119" customWidth="1"/>
    <col min="773" max="773" width="19.7109375" style="119" customWidth="1"/>
    <col min="774" max="774" width="15.5703125" style="119" customWidth="1"/>
    <col min="775" max="775" width="15.42578125" style="119" customWidth="1"/>
    <col min="776" max="776" width="14.140625" style="119" customWidth="1"/>
    <col min="777" max="777" width="19.140625" style="119" customWidth="1"/>
    <col min="778" max="778" width="14.7109375" style="119" customWidth="1"/>
    <col min="779" max="780" width="17.28515625" style="119" customWidth="1"/>
    <col min="781" max="781" width="17.7109375" style="119" customWidth="1"/>
    <col min="782" max="782" width="18.7109375" style="119" customWidth="1"/>
    <col min="783" max="1024" width="9.140625" style="119"/>
    <col min="1025" max="1025" width="8.5703125" style="119" customWidth="1"/>
    <col min="1026" max="1026" width="52.7109375" style="119" customWidth="1"/>
    <col min="1027" max="1027" width="17.7109375" style="119" customWidth="1"/>
    <col min="1028" max="1028" width="19.140625" style="119" customWidth="1"/>
    <col min="1029" max="1029" width="19.7109375" style="119" customWidth="1"/>
    <col min="1030" max="1030" width="15.5703125" style="119" customWidth="1"/>
    <col min="1031" max="1031" width="15.42578125" style="119" customWidth="1"/>
    <col min="1032" max="1032" width="14.140625" style="119" customWidth="1"/>
    <col min="1033" max="1033" width="19.140625" style="119" customWidth="1"/>
    <col min="1034" max="1034" width="14.7109375" style="119" customWidth="1"/>
    <col min="1035" max="1036" width="17.28515625" style="119" customWidth="1"/>
    <col min="1037" max="1037" width="17.7109375" style="119" customWidth="1"/>
    <col min="1038" max="1038" width="18.7109375" style="119" customWidth="1"/>
    <col min="1039" max="1280" width="9.140625" style="119"/>
    <col min="1281" max="1281" width="8.5703125" style="119" customWidth="1"/>
    <col min="1282" max="1282" width="52.7109375" style="119" customWidth="1"/>
    <col min="1283" max="1283" width="17.7109375" style="119" customWidth="1"/>
    <col min="1284" max="1284" width="19.140625" style="119" customWidth="1"/>
    <col min="1285" max="1285" width="19.7109375" style="119" customWidth="1"/>
    <col min="1286" max="1286" width="15.5703125" style="119" customWidth="1"/>
    <col min="1287" max="1287" width="15.42578125" style="119" customWidth="1"/>
    <col min="1288" max="1288" width="14.140625" style="119" customWidth="1"/>
    <col min="1289" max="1289" width="19.140625" style="119" customWidth="1"/>
    <col min="1290" max="1290" width="14.7109375" style="119" customWidth="1"/>
    <col min="1291" max="1292" width="17.28515625" style="119" customWidth="1"/>
    <col min="1293" max="1293" width="17.7109375" style="119" customWidth="1"/>
    <col min="1294" max="1294" width="18.7109375" style="119" customWidth="1"/>
    <col min="1295" max="1536" width="9.140625" style="119"/>
    <col min="1537" max="1537" width="8.5703125" style="119" customWidth="1"/>
    <col min="1538" max="1538" width="52.7109375" style="119" customWidth="1"/>
    <col min="1539" max="1539" width="17.7109375" style="119" customWidth="1"/>
    <col min="1540" max="1540" width="19.140625" style="119" customWidth="1"/>
    <col min="1541" max="1541" width="19.7109375" style="119" customWidth="1"/>
    <col min="1542" max="1542" width="15.5703125" style="119" customWidth="1"/>
    <col min="1543" max="1543" width="15.42578125" style="119" customWidth="1"/>
    <col min="1544" max="1544" width="14.140625" style="119" customWidth="1"/>
    <col min="1545" max="1545" width="19.140625" style="119" customWidth="1"/>
    <col min="1546" max="1546" width="14.7109375" style="119" customWidth="1"/>
    <col min="1547" max="1548" width="17.28515625" style="119" customWidth="1"/>
    <col min="1549" max="1549" width="17.7109375" style="119" customWidth="1"/>
    <col min="1550" max="1550" width="18.7109375" style="119" customWidth="1"/>
    <col min="1551" max="1792" width="9.140625" style="119"/>
    <col min="1793" max="1793" width="8.5703125" style="119" customWidth="1"/>
    <col min="1794" max="1794" width="52.7109375" style="119" customWidth="1"/>
    <col min="1795" max="1795" width="17.7109375" style="119" customWidth="1"/>
    <col min="1796" max="1796" width="19.140625" style="119" customWidth="1"/>
    <col min="1797" max="1797" width="19.7109375" style="119" customWidth="1"/>
    <col min="1798" max="1798" width="15.5703125" style="119" customWidth="1"/>
    <col min="1799" max="1799" width="15.42578125" style="119" customWidth="1"/>
    <col min="1800" max="1800" width="14.140625" style="119" customWidth="1"/>
    <col min="1801" max="1801" width="19.140625" style="119" customWidth="1"/>
    <col min="1802" max="1802" width="14.7109375" style="119" customWidth="1"/>
    <col min="1803" max="1804" width="17.28515625" style="119" customWidth="1"/>
    <col min="1805" max="1805" width="17.7109375" style="119" customWidth="1"/>
    <col min="1806" max="1806" width="18.7109375" style="119" customWidth="1"/>
    <col min="1807" max="2048" width="9.140625" style="119"/>
    <col min="2049" max="2049" width="8.5703125" style="119" customWidth="1"/>
    <col min="2050" max="2050" width="52.7109375" style="119" customWidth="1"/>
    <col min="2051" max="2051" width="17.7109375" style="119" customWidth="1"/>
    <col min="2052" max="2052" width="19.140625" style="119" customWidth="1"/>
    <col min="2053" max="2053" width="19.7109375" style="119" customWidth="1"/>
    <col min="2054" max="2054" width="15.5703125" style="119" customWidth="1"/>
    <col min="2055" max="2055" width="15.42578125" style="119" customWidth="1"/>
    <col min="2056" max="2056" width="14.140625" style="119" customWidth="1"/>
    <col min="2057" max="2057" width="19.140625" style="119" customWidth="1"/>
    <col min="2058" max="2058" width="14.7109375" style="119" customWidth="1"/>
    <col min="2059" max="2060" width="17.28515625" style="119" customWidth="1"/>
    <col min="2061" max="2061" width="17.7109375" style="119" customWidth="1"/>
    <col min="2062" max="2062" width="18.7109375" style="119" customWidth="1"/>
    <col min="2063" max="2304" width="9.140625" style="119"/>
    <col min="2305" max="2305" width="8.5703125" style="119" customWidth="1"/>
    <col min="2306" max="2306" width="52.7109375" style="119" customWidth="1"/>
    <col min="2307" max="2307" width="17.7109375" style="119" customWidth="1"/>
    <col min="2308" max="2308" width="19.140625" style="119" customWidth="1"/>
    <col min="2309" max="2309" width="19.7109375" style="119" customWidth="1"/>
    <col min="2310" max="2310" width="15.5703125" style="119" customWidth="1"/>
    <col min="2311" max="2311" width="15.42578125" style="119" customWidth="1"/>
    <col min="2312" max="2312" width="14.140625" style="119" customWidth="1"/>
    <col min="2313" max="2313" width="19.140625" style="119" customWidth="1"/>
    <col min="2314" max="2314" width="14.7109375" style="119" customWidth="1"/>
    <col min="2315" max="2316" width="17.28515625" style="119" customWidth="1"/>
    <col min="2317" max="2317" width="17.7109375" style="119" customWidth="1"/>
    <col min="2318" max="2318" width="18.7109375" style="119" customWidth="1"/>
    <col min="2319" max="2560" width="9.140625" style="119"/>
    <col min="2561" max="2561" width="8.5703125" style="119" customWidth="1"/>
    <col min="2562" max="2562" width="52.7109375" style="119" customWidth="1"/>
    <col min="2563" max="2563" width="17.7109375" style="119" customWidth="1"/>
    <col min="2564" max="2564" width="19.140625" style="119" customWidth="1"/>
    <col min="2565" max="2565" width="19.7109375" style="119" customWidth="1"/>
    <col min="2566" max="2566" width="15.5703125" style="119" customWidth="1"/>
    <col min="2567" max="2567" width="15.42578125" style="119" customWidth="1"/>
    <col min="2568" max="2568" width="14.140625" style="119" customWidth="1"/>
    <col min="2569" max="2569" width="19.140625" style="119" customWidth="1"/>
    <col min="2570" max="2570" width="14.7109375" style="119" customWidth="1"/>
    <col min="2571" max="2572" width="17.28515625" style="119" customWidth="1"/>
    <col min="2573" max="2573" width="17.7109375" style="119" customWidth="1"/>
    <col min="2574" max="2574" width="18.7109375" style="119" customWidth="1"/>
    <col min="2575" max="2816" width="9.140625" style="119"/>
    <col min="2817" max="2817" width="8.5703125" style="119" customWidth="1"/>
    <col min="2818" max="2818" width="52.7109375" style="119" customWidth="1"/>
    <col min="2819" max="2819" width="17.7109375" style="119" customWidth="1"/>
    <col min="2820" max="2820" width="19.140625" style="119" customWidth="1"/>
    <col min="2821" max="2821" width="19.7109375" style="119" customWidth="1"/>
    <col min="2822" max="2822" width="15.5703125" style="119" customWidth="1"/>
    <col min="2823" max="2823" width="15.42578125" style="119" customWidth="1"/>
    <col min="2824" max="2824" width="14.140625" style="119" customWidth="1"/>
    <col min="2825" max="2825" width="19.140625" style="119" customWidth="1"/>
    <col min="2826" max="2826" width="14.7109375" style="119" customWidth="1"/>
    <col min="2827" max="2828" width="17.28515625" style="119" customWidth="1"/>
    <col min="2829" max="2829" width="17.7109375" style="119" customWidth="1"/>
    <col min="2830" max="2830" width="18.7109375" style="119" customWidth="1"/>
    <col min="2831" max="3072" width="9.140625" style="119"/>
    <col min="3073" max="3073" width="8.5703125" style="119" customWidth="1"/>
    <col min="3074" max="3074" width="52.7109375" style="119" customWidth="1"/>
    <col min="3075" max="3075" width="17.7109375" style="119" customWidth="1"/>
    <col min="3076" max="3076" width="19.140625" style="119" customWidth="1"/>
    <col min="3077" max="3077" width="19.7109375" style="119" customWidth="1"/>
    <col min="3078" max="3078" width="15.5703125" style="119" customWidth="1"/>
    <col min="3079" max="3079" width="15.42578125" style="119" customWidth="1"/>
    <col min="3080" max="3080" width="14.140625" style="119" customWidth="1"/>
    <col min="3081" max="3081" width="19.140625" style="119" customWidth="1"/>
    <col min="3082" max="3082" width="14.7109375" style="119" customWidth="1"/>
    <col min="3083" max="3084" width="17.28515625" style="119" customWidth="1"/>
    <col min="3085" max="3085" width="17.7109375" style="119" customWidth="1"/>
    <col min="3086" max="3086" width="18.7109375" style="119" customWidth="1"/>
    <col min="3087" max="3328" width="9.140625" style="119"/>
    <col min="3329" max="3329" width="8.5703125" style="119" customWidth="1"/>
    <col min="3330" max="3330" width="52.7109375" style="119" customWidth="1"/>
    <col min="3331" max="3331" width="17.7109375" style="119" customWidth="1"/>
    <col min="3332" max="3332" width="19.140625" style="119" customWidth="1"/>
    <col min="3333" max="3333" width="19.7109375" style="119" customWidth="1"/>
    <col min="3334" max="3334" width="15.5703125" style="119" customWidth="1"/>
    <col min="3335" max="3335" width="15.42578125" style="119" customWidth="1"/>
    <col min="3336" max="3336" width="14.140625" style="119" customWidth="1"/>
    <col min="3337" max="3337" width="19.140625" style="119" customWidth="1"/>
    <col min="3338" max="3338" width="14.7109375" style="119" customWidth="1"/>
    <col min="3339" max="3340" width="17.28515625" style="119" customWidth="1"/>
    <col min="3341" max="3341" width="17.7109375" style="119" customWidth="1"/>
    <col min="3342" max="3342" width="18.7109375" style="119" customWidth="1"/>
    <col min="3343" max="3584" width="9.140625" style="119"/>
    <col min="3585" max="3585" width="8.5703125" style="119" customWidth="1"/>
    <col min="3586" max="3586" width="52.7109375" style="119" customWidth="1"/>
    <col min="3587" max="3587" width="17.7109375" style="119" customWidth="1"/>
    <col min="3588" max="3588" width="19.140625" style="119" customWidth="1"/>
    <col min="3589" max="3589" width="19.7109375" style="119" customWidth="1"/>
    <col min="3590" max="3590" width="15.5703125" style="119" customWidth="1"/>
    <col min="3591" max="3591" width="15.42578125" style="119" customWidth="1"/>
    <col min="3592" max="3592" width="14.140625" style="119" customWidth="1"/>
    <col min="3593" max="3593" width="19.140625" style="119" customWidth="1"/>
    <col min="3594" max="3594" width="14.7109375" style="119" customWidth="1"/>
    <col min="3595" max="3596" width="17.28515625" style="119" customWidth="1"/>
    <col min="3597" max="3597" width="17.7109375" style="119" customWidth="1"/>
    <col min="3598" max="3598" width="18.7109375" style="119" customWidth="1"/>
    <col min="3599" max="3840" width="9.140625" style="119"/>
    <col min="3841" max="3841" width="8.5703125" style="119" customWidth="1"/>
    <col min="3842" max="3842" width="52.7109375" style="119" customWidth="1"/>
    <col min="3843" max="3843" width="17.7109375" style="119" customWidth="1"/>
    <col min="3844" max="3844" width="19.140625" style="119" customWidth="1"/>
    <col min="3845" max="3845" width="19.7109375" style="119" customWidth="1"/>
    <col min="3846" max="3846" width="15.5703125" style="119" customWidth="1"/>
    <col min="3847" max="3847" width="15.42578125" style="119" customWidth="1"/>
    <col min="3848" max="3848" width="14.140625" style="119" customWidth="1"/>
    <col min="3849" max="3849" width="19.140625" style="119" customWidth="1"/>
    <col min="3850" max="3850" width="14.7109375" style="119" customWidth="1"/>
    <col min="3851" max="3852" width="17.28515625" style="119" customWidth="1"/>
    <col min="3853" max="3853" width="17.7109375" style="119" customWidth="1"/>
    <col min="3854" max="3854" width="18.7109375" style="119" customWidth="1"/>
    <col min="3855" max="4096" width="9.140625" style="119"/>
    <col min="4097" max="4097" width="8.5703125" style="119" customWidth="1"/>
    <col min="4098" max="4098" width="52.7109375" style="119" customWidth="1"/>
    <col min="4099" max="4099" width="17.7109375" style="119" customWidth="1"/>
    <col min="4100" max="4100" width="19.140625" style="119" customWidth="1"/>
    <col min="4101" max="4101" width="19.7109375" style="119" customWidth="1"/>
    <col min="4102" max="4102" width="15.5703125" style="119" customWidth="1"/>
    <col min="4103" max="4103" width="15.42578125" style="119" customWidth="1"/>
    <col min="4104" max="4104" width="14.140625" style="119" customWidth="1"/>
    <col min="4105" max="4105" width="19.140625" style="119" customWidth="1"/>
    <col min="4106" max="4106" width="14.7109375" style="119" customWidth="1"/>
    <col min="4107" max="4108" width="17.28515625" style="119" customWidth="1"/>
    <col min="4109" max="4109" width="17.7109375" style="119" customWidth="1"/>
    <col min="4110" max="4110" width="18.7109375" style="119" customWidth="1"/>
    <col min="4111" max="4352" width="9.140625" style="119"/>
    <col min="4353" max="4353" width="8.5703125" style="119" customWidth="1"/>
    <col min="4354" max="4354" width="52.7109375" style="119" customWidth="1"/>
    <col min="4355" max="4355" width="17.7109375" style="119" customWidth="1"/>
    <col min="4356" max="4356" width="19.140625" style="119" customWidth="1"/>
    <col min="4357" max="4357" width="19.7109375" style="119" customWidth="1"/>
    <col min="4358" max="4358" width="15.5703125" style="119" customWidth="1"/>
    <col min="4359" max="4359" width="15.42578125" style="119" customWidth="1"/>
    <col min="4360" max="4360" width="14.140625" style="119" customWidth="1"/>
    <col min="4361" max="4361" width="19.140625" style="119" customWidth="1"/>
    <col min="4362" max="4362" width="14.7109375" style="119" customWidth="1"/>
    <col min="4363" max="4364" width="17.28515625" style="119" customWidth="1"/>
    <col min="4365" max="4365" width="17.7109375" style="119" customWidth="1"/>
    <col min="4366" max="4366" width="18.7109375" style="119" customWidth="1"/>
    <col min="4367" max="4608" width="9.140625" style="119"/>
    <col min="4609" max="4609" width="8.5703125" style="119" customWidth="1"/>
    <col min="4610" max="4610" width="52.7109375" style="119" customWidth="1"/>
    <col min="4611" max="4611" width="17.7109375" style="119" customWidth="1"/>
    <col min="4612" max="4612" width="19.140625" style="119" customWidth="1"/>
    <col min="4613" max="4613" width="19.7109375" style="119" customWidth="1"/>
    <col min="4614" max="4614" width="15.5703125" style="119" customWidth="1"/>
    <col min="4615" max="4615" width="15.42578125" style="119" customWidth="1"/>
    <col min="4616" max="4616" width="14.140625" style="119" customWidth="1"/>
    <col min="4617" max="4617" width="19.140625" style="119" customWidth="1"/>
    <col min="4618" max="4618" width="14.7109375" style="119" customWidth="1"/>
    <col min="4619" max="4620" width="17.28515625" style="119" customWidth="1"/>
    <col min="4621" max="4621" width="17.7109375" style="119" customWidth="1"/>
    <col min="4622" max="4622" width="18.7109375" style="119" customWidth="1"/>
    <col min="4623" max="4864" width="9.140625" style="119"/>
    <col min="4865" max="4865" width="8.5703125" style="119" customWidth="1"/>
    <col min="4866" max="4866" width="52.7109375" style="119" customWidth="1"/>
    <col min="4867" max="4867" width="17.7109375" style="119" customWidth="1"/>
    <col min="4868" max="4868" width="19.140625" style="119" customWidth="1"/>
    <col min="4869" max="4869" width="19.7109375" style="119" customWidth="1"/>
    <col min="4870" max="4870" width="15.5703125" style="119" customWidth="1"/>
    <col min="4871" max="4871" width="15.42578125" style="119" customWidth="1"/>
    <col min="4872" max="4872" width="14.140625" style="119" customWidth="1"/>
    <col min="4873" max="4873" width="19.140625" style="119" customWidth="1"/>
    <col min="4874" max="4874" width="14.7109375" style="119" customWidth="1"/>
    <col min="4875" max="4876" width="17.28515625" style="119" customWidth="1"/>
    <col min="4877" max="4877" width="17.7109375" style="119" customWidth="1"/>
    <col min="4878" max="4878" width="18.7109375" style="119" customWidth="1"/>
    <col min="4879" max="5120" width="9.140625" style="119"/>
    <col min="5121" max="5121" width="8.5703125" style="119" customWidth="1"/>
    <col min="5122" max="5122" width="52.7109375" style="119" customWidth="1"/>
    <col min="5123" max="5123" width="17.7109375" style="119" customWidth="1"/>
    <col min="5124" max="5124" width="19.140625" style="119" customWidth="1"/>
    <col min="5125" max="5125" width="19.7109375" style="119" customWidth="1"/>
    <col min="5126" max="5126" width="15.5703125" style="119" customWidth="1"/>
    <col min="5127" max="5127" width="15.42578125" style="119" customWidth="1"/>
    <col min="5128" max="5128" width="14.140625" style="119" customWidth="1"/>
    <col min="5129" max="5129" width="19.140625" style="119" customWidth="1"/>
    <col min="5130" max="5130" width="14.7109375" style="119" customWidth="1"/>
    <col min="5131" max="5132" width="17.28515625" style="119" customWidth="1"/>
    <col min="5133" max="5133" width="17.7109375" style="119" customWidth="1"/>
    <col min="5134" max="5134" width="18.7109375" style="119" customWidth="1"/>
    <col min="5135" max="5376" width="9.140625" style="119"/>
    <col min="5377" max="5377" width="8.5703125" style="119" customWidth="1"/>
    <col min="5378" max="5378" width="52.7109375" style="119" customWidth="1"/>
    <col min="5379" max="5379" width="17.7109375" style="119" customWidth="1"/>
    <col min="5380" max="5380" width="19.140625" style="119" customWidth="1"/>
    <col min="5381" max="5381" width="19.7109375" style="119" customWidth="1"/>
    <col min="5382" max="5382" width="15.5703125" style="119" customWidth="1"/>
    <col min="5383" max="5383" width="15.42578125" style="119" customWidth="1"/>
    <col min="5384" max="5384" width="14.140625" style="119" customWidth="1"/>
    <col min="5385" max="5385" width="19.140625" style="119" customWidth="1"/>
    <col min="5386" max="5386" width="14.7109375" style="119" customWidth="1"/>
    <col min="5387" max="5388" width="17.28515625" style="119" customWidth="1"/>
    <col min="5389" max="5389" width="17.7109375" style="119" customWidth="1"/>
    <col min="5390" max="5390" width="18.7109375" style="119" customWidth="1"/>
    <col min="5391" max="5632" width="9.140625" style="119"/>
    <col min="5633" max="5633" width="8.5703125" style="119" customWidth="1"/>
    <col min="5634" max="5634" width="52.7109375" style="119" customWidth="1"/>
    <col min="5635" max="5635" width="17.7109375" style="119" customWidth="1"/>
    <col min="5636" max="5636" width="19.140625" style="119" customWidth="1"/>
    <col min="5637" max="5637" width="19.7109375" style="119" customWidth="1"/>
    <col min="5638" max="5638" width="15.5703125" style="119" customWidth="1"/>
    <col min="5639" max="5639" width="15.42578125" style="119" customWidth="1"/>
    <col min="5640" max="5640" width="14.140625" style="119" customWidth="1"/>
    <col min="5641" max="5641" width="19.140625" style="119" customWidth="1"/>
    <col min="5642" max="5642" width="14.7109375" style="119" customWidth="1"/>
    <col min="5643" max="5644" width="17.28515625" style="119" customWidth="1"/>
    <col min="5645" max="5645" width="17.7109375" style="119" customWidth="1"/>
    <col min="5646" max="5646" width="18.7109375" style="119" customWidth="1"/>
    <col min="5647" max="5888" width="9.140625" style="119"/>
    <col min="5889" max="5889" width="8.5703125" style="119" customWidth="1"/>
    <col min="5890" max="5890" width="52.7109375" style="119" customWidth="1"/>
    <col min="5891" max="5891" width="17.7109375" style="119" customWidth="1"/>
    <col min="5892" max="5892" width="19.140625" style="119" customWidth="1"/>
    <col min="5893" max="5893" width="19.7109375" style="119" customWidth="1"/>
    <col min="5894" max="5894" width="15.5703125" style="119" customWidth="1"/>
    <col min="5895" max="5895" width="15.42578125" style="119" customWidth="1"/>
    <col min="5896" max="5896" width="14.140625" style="119" customWidth="1"/>
    <col min="5897" max="5897" width="19.140625" style="119" customWidth="1"/>
    <col min="5898" max="5898" width="14.7109375" style="119" customWidth="1"/>
    <col min="5899" max="5900" width="17.28515625" style="119" customWidth="1"/>
    <col min="5901" max="5901" width="17.7109375" style="119" customWidth="1"/>
    <col min="5902" max="5902" width="18.7109375" style="119" customWidth="1"/>
    <col min="5903" max="6144" width="9.140625" style="119"/>
    <col min="6145" max="6145" width="8.5703125" style="119" customWidth="1"/>
    <col min="6146" max="6146" width="52.7109375" style="119" customWidth="1"/>
    <col min="6147" max="6147" width="17.7109375" style="119" customWidth="1"/>
    <col min="6148" max="6148" width="19.140625" style="119" customWidth="1"/>
    <col min="6149" max="6149" width="19.7109375" style="119" customWidth="1"/>
    <col min="6150" max="6150" width="15.5703125" style="119" customWidth="1"/>
    <col min="6151" max="6151" width="15.42578125" style="119" customWidth="1"/>
    <col min="6152" max="6152" width="14.140625" style="119" customWidth="1"/>
    <col min="6153" max="6153" width="19.140625" style="119" customWidth="1"/>
    <col min="6154" max="6154" width="14.7109375" style="119" customWidth="1"/>
    <col min="6155" max="6156" width="17.28515625" style="119" customWidth="1"/>
    <col min="6157" max="6157" width="17.7109375" style="119" customWidth="1"/>
    <col min="6158" max="6158" width="18.7109375" style="119" customWidth="1"/>
    <col min="6159" max="6400" width="9.140625" style="119"/>
    <col min="6401" max="6401" width="8.5703125" style="119" customWidth="1"/>
    <col min="6402" max="6402" width="52.7109375" style="119" customWidth="1"/>
    <col min="6403" max="6403" width="17.7109375" style="119" customWidth="1"/>
    <col min="6404" max="6404" width="19.140625" style="119" customWidth="1"/>
    <col min="6405" max="6405" width="19.7109375" style="119" customWidth="1"/>
    <col min="6406" max="6406" width="15.5703125" style="119" customWidth="1"/>
    <col min="6407" max="6407" width="15.42578125" style="119" customWidth="1"/>
    <col min="6408" max="6408" width="14.140625" style="119" customWidth="1"/>
    <col min="6409" max="6409" width="19.140625" style="119" customWidth="1"/>
    <col min="6410" max="6410" width="14.7109375" style="119" customWidth="1"/>
    <col min="6411" max="6412" width="17.28515625" style="119" customWidth="1"/>
    <col min="6413" max="6413" width="17.7109375" style="119" customWidth="1"/>
    <col min="6414" max="6414" width="18.7109375" style="119" customWidth="1"/>
    <col min="6415" max="6656" width="9.140625" style="119"/>
    <col min="6657" max="6657" width="8.5703125" style="119" customWidth="1"/>
    <col min="6658" max="6658" width="52.7109375" style="119" customWidth="1"/>
    <col min="6659" max="6659" width="17.7109375" style="119" customWidth="1"/>
    <col min="6660" max="6660" width="19.140625" style="119" customWidth="1"/>
    <col min="6661" max="6661" width="19.7109375" style="119" customWidth="1"/>
    <col min="6662" max="6662" width="15.5703125" style="119" customWidth="1"/>
    <col min="6663" max="6663" width="15.42578125" style="119" customWidth="1"/>
    <col min="6664" max="6664" width="14.140625" style="119" customWidth="1"/>
    <col min="6665" max="6665" width="19.140625" style="119" customWidth="1"/>
    <col min="6666" max="6666" width="14.7109375" style="119" customWidth="1"/>
    <col min="6667" max="6668" width="17.28515625" style="119" customWidth="1"/>
    <col min="6669" max="6669" width="17.7109375" style="119" customWidth="1"/>
    <col min="6670" max="6670" width="18.7109375" style="119" customWidth="1"/>
    <col min="6671" max="6912" width="9.140625" style="119"/>
    <col min="6913" max="6913" width="8.5703125" style="119" customWidth="1"/>
    <col min="6914" max="6914" width="52.7109375" style="119" customWidth="1"/>
    <col min="6915" max="6915" width="17.7109375" style="119" customWidth="1"/>
    <col min="6916" max="6916" width="19.140625" style="119" customWidth="1"/>
    <col min="6917" max="6917" width="19.7109375" style="119" customWidth="1"/>
    <col min="6918" max="6918" width="15.5703125" style="119" customWidth="1"/>
    <col min="6919" max="6919" width="15.42578125" style="119" customWidth="1"/>
    <col min="6920" max="6920" width="14.140625" style="119" customWidth="1"/>
    <col min="6921" max="6921" width="19.140625" style="119" customWidth="1"/>
    <col min="6922" max="6922" width="14.7109375" style="119" customWidth="1"/>
    <col min="6923" max="6924" width="17.28515625" style="119" customWidth="1"/>
    <col min="6925" max="6925" width="17.7109375" style="119" customWidth="1"/>
    <col min="6926" max="6926" width="18.7109375" style="119" customWidth="1"/>
    <col min="6927" max="7168" width="9.140625" style="119"/>
    <col min="7169" max="7169" width="8.5703125" style="119" customWidth="1"/>
    <col min="7170" max="7170" width="52.7109375" style="119" customWidth="1"/>
    <col min="7171" max="7171" width="17.7109375" style="119" customWidth="1"/>
    <col min="7172" max="7172" width="19.140625" style="119" customWidth="1"/>
    <col min="7173" max="7173" width="19.7109375" style="119" customWidth="1"/>
    <col min="7174" max="7174" width="15.5703125" style="119" customWidth="1"/>
    <col min="7175" max="7175" width="15.42578125" style="119" customWidth="1"/>
    <col min="7176" max="7176" width="14.140625" style="119" customWidth="1"/>
    <col min="7177" max="7177" width="19.140625" style="119" customWidth="1"/>
    <col min="7178" max="7178" width="14.7109375" style="119" customWidth="1"/>
    <col min="7179" max="7180" width="17.28515625" style="119" customWidth="1"/>
    <col min="7181" max="7181" width="17.7109375" style="119" customWidth="1"/>
    <col min="7182" max="7182" width="18.7109375" style="119" customWidth="1"/>
    <col min="7183" max="7424" width="9.140625" style="119"/>
    <col min="7425" max="7425" width="8.5703125" style="119" customWidth="1"/>
    <col min="7426" max="7426" width="52.7109375" style="119" customWidth="1"/>
    <col min="7427" max="7427" width="17.7109375" style="119" customWidth="1"/>
    <col min="7428" max="7428" width="19.140625" style="119" customWidth="1"/>
    <col min="7429" max="7429" width="19.7109375" style="119" customWidth="1"/>
    <col min="7430" max="7430" width="15.5703125" style="119" customWidth="1"/>
    <col min="7431" max="7431" width="15.42578125" style="119" customWidth="1"/>
    <col min="7432" max="7432" width="14.140625" style="119" customWidth="1"/>
    <col min="7433" max="7433" width="19.140625" style="119" customWidth="1"/>
    <col min="7434" max="7434" width="14.7109375" style="119" customWidth="1"/>
    <col min="7435" max="7436" width="17.28515625" style="119" customWidth="1"/>
    <col min="7437" max="7437" width="17.7109375" style="119" customWidth="1"/>
    <col min="7438" max="7438" width="18.7109375" style="119" customWidth="1"/>
    <col min="7439" max="7680" width="9.140625" style="119"/>
    <col min="7681" max="7681" width="8.5703125" style="119" customWidth="1"/>
    <col min="7682" max="7682" width="52.7109375" style="119" customWidth="1"/>
    <col min="7683" max="7683" width="17.7109375" style="119" customWidth="1"/>
    <col min="7684" max="7684" width="19.140625" style="119" customWidth="1"/>
    <col min="7685" max="7685" width="19.7109375" style="119" customWidth="1"/>
    <col min="7686" max="7686" width="15.5703125" style="119" customWidth="1"/>
    <col min="7687" max="7687" width="15.42578125" style="119" customWidth="1"/>
    <col min="7688" max="7688" width="14.140625" style="119" customWidth="1"/>
    <col min="7689" max="7689" width="19.140625" style="119" customWidth="1"/>
    <col min="7690" max="7690" width="14.7109375" style="119" customWidth="1"/>
    <col min="7691" max="7692" width="17.28515625" style="119" customWidth="1"/>
    <col min="7693" max="7693" width="17.7109375" style="119" customWidth="1"/>
    <col min="7694" max="7694" width="18.7109375" style="119" customWidth="1"/>
    <col min="7695" max="7936" width="9.140625" style="119"/>
    <col min="7937" max="7937" width="8.5703125" style="119" customWidth="1"/>
    <col min="7938" max="7938" width="52.7109375" style="119" customWidth="1"/>
    <col min="7939" max="7939" width="17.7109375" style="119" customWidth="1"/>
    <col min="7940" max="7940" width="19.140625" style="119" customWidth="1"/>
    <col min="7941" max="7941" width="19.7109375" style="119" customWidth="1"/>
    <col min="7942" max="7942" width="15.5703125" style="119" customWidth="1"/>
    <col min="7943" max="7943" width="15.42578125" style="119" customWidth="1"/>
    <col min="7944" max="7944" width="14.140625" style="119" customWidth="1"/>
    <col min="7945" max="7945" width="19.140625" style="119" customWidth="1"/>
    <col min="7946" max="7946" width="14.7109375" style="119" customWidth="1"/>
    <col min="7947" max="7948" width="17.28515625" style="119" customWidth="1"/>
    <col min="7949" max="7949" width="17.7109375" style="119" customWidth="1"/>
    <col min="7950" max="7950" width="18.7109375" style="119" customWidth="1"/>
    <col min="7951" max="8192" width="9.140625" style="119"/>
    <col min="8193" max="8193" width="8.5703125" style="119" customWidth="1"/>
    <col min="8194" max="8194" width="52.7109375" style="119" customWidth="1"/>
    <col min="8195" max="8195" width="17.7109375" style="119" customWidth="1"/>
    <col min="8196" max="8196" width="19.140625" style="119" customWidth="1"/>
    <col min="8197" max="8197" width="19.7109375" style="119" customWidth="1"/>
    <col min="8198" max="8198" width="15.5703125" style="119" customWidth="1"/>
    <col min="8199" max="8199" width="15.42578125" style="119" customWidth="1"/>
    <col min="8200" max="8200" width="14.140625" style="119" customWidth="1"/>
    <col min="8201" max="8201" width="19.140625" style="119" customWidth="1"/>
    <col min="8202" max="8202" width="14.7109375" style="119" customWidth="1"/>
    <col min="8203" max="8204" width="17.28515625" style="119" customWidth="1"/>
    <col min="8205" max="8205" width="17.7109375" style="119" customWidth="1"/>
    <col min="8206" max="8206" width="18.7109375" style="119" customWidth="1"/>
    <col min="8207" max="8448" width="9.140625" style="119"/>
    <col min="8449" max="8449" width="8.5703125" style="119" customWidth="1"/>
    <col min="8450" max="8450" width="52.7109375" style="119" customWidth="1"/>
    <col min="8451" max="8451" width="17.7109375" style="119" customWidth="1"/>
    <col min="8452" max="8452" width="19.140625" style="119" customWidth="1"/>
    <col min="8453" max="8453" width="19.7109375" style="119" customWidth="1"/>
    <col min="8454" max="8454" width="15.5703125" style="119" customWidth="1"/>
    <col min="8455" max="8455" width="15.42578125" style="119" customWidth="1"/>
    <col min="8456" max="8456" width="14.140625" style="119" customWidth="1"/>
    <col min="8457" max="8457" width="19.140625" style="119" customWidth="1"/>
    <col min="8458" max="8458" width="14.7109375" style="119" customWidth="1"/>
    <col min="8459" max="8460" width="17.28515625" style="119" customWidth="1"/>
    <col min="8461" max="8461" width="17.7109375" style="119" customWidth="1"/>
    <col min="8462" max="8462" width="18.7109375" style="119" customWidth="1"/>
    <col min="8463" max="8704" width="9.140625" style="119"/>
    <col min="8705" max="8705" width="8.5703125" style="119" customWidth="1"/>
    <col min="8706" max="8706" width="52.7109375" style="119" customWidth="1"/>
    <col min="8707" max="8707" width="17.7109375" style="119" customWidth="1"/>
    <col min="8708" max="8708" width="19.140625" style="119" customWidth="1"/>
    <col min="8709" max="8709" width="19.7109375" style="119" customWidth="1"/>
    <col min="8710" max="8710" width="15.5703125" style="119" customWidth="1"/>
    <col min="8711" max="8711" width="15.42578125" style="119" customWidth="1"/>
    <col min="8712" max="8712" width="14.140625" style="119" customWidth="1"/>
    <col min="8713" max="8713" width="19.140625" style="119" customWidth="1"/>
    <col min="8714" max="8714" width="14.7109375" style="119" customWidth="1"/>
    <col min="8715" max="8716" width="17.28515625" style="119" customWidth="1"/>
    <col min="8717" max="8717" width="17.7109375" style="119" customWidth="1"/>
    <col min="8718" max="8718" width="18.7109375" style="119" customWidth="1"/>
    <col min="8719" max="8960" width="9.140625" style="119"/>
    <col min="8961" max="8961" width="8.5703125" style="119" customWidth="1"/>
    <col min="8962" max="8962" width="52.7109375" style="119" customWidth="1"/>
    <col min="8963" max="8963" width="17.7109375" style="119" customWidth="1"/>
    <col min="8964" max="8964" width="19.140625" style="119" customWidth="1"/>
    <col min="8965" max="8965" width="19.7109375" style="119" customWidth="1"/>
    <col min="8966" max="8966" width="15.5703125" style="119" customWidth="1"/>
    <col min="8967" max="8967" width="15.42578125" style="119" customWidth="1"/>
    <col min="8968" max="8968" width="14.140625" style="119" customWidth="1"/>
    <col min="8969" max="8969" width="19.140625" style="119" customWidth="1"/>
    <col min="8970" max="8970" width="14.7109375" style="119" customWidth="1"/>
    <col min="8971" max="8972" width="17.28515625" style="119" customWidth="1"/>
    <col min="8973" max="8973" width="17.7109375" style="119" customWidth="1"/>
    <col min="8974" max="8974" width="18.7109375" style="119" customWidth="1"/>
    <col min="8975" max="9216" width="9.140625" style="119"/>
    <col min="9217" max="9217" width="8.5703125" style="119" customWidth="1"/>
    <col min="9218" max="9218" width="52.7109375" style="119" customWidth="1"/>
    <col min="9219" max="9219" width="17.7109375" style="119" customWidth="1"/>
    <col min="9220" max="9220" width="19.140625" style="119" customWidth="1"/>
    <col min="9221" max="9221" width="19.7109375" style="119" customWidth="1"/>
    <col min="9222" max="9222" width="15.5703125" style="119" customWidth="1"/>
    <col min="9223" max="9223" width="15.42578125" style="119" customWidth="1"/>
    <col min="9224" max="9224" width="14.140625" style="119" customWidth="1"/>
    <col min="9225" max="9225" width="19.140625" style="119" customWidth="1"/>
    <col min="9226" max="9226" width="14.7109375" style="119" customWidth="1"/>
    <col min="9227" max="9228" width="17.28515625" style="119" customWidth="1"/>
    <col min="9229" max="9229" width="17.7109375" style="119" customWidth="1"/>
    <col min="9230" max="9230" width="18.7109375" style="119" customWidth="1"/>
    <col min="9231" max="9472" width="9.140625" style="119"/>
    <col min="9473" max="9473" width="8.5703125" style="119" customWidth="1"/>
    <col min="9474" max="9474" width="52.7109375" style="119" customWidth="1"/>
    <col min="9475" max="9475" width="17.7109375" style="119" customWidth="1"/>
    <col min="9476" max="9476" width="19.140625" style="119" customWidth="1"/>
    <col min="9477" max="9477" width="19.7109375" style="119" customWidth="1"/>
    <col min="9478" max="9478" width="15.5703125" style="119" customWidth="1"/>
    <col min="9479" max="9479" width="15.42578125" style="119" customWidth="1"/>
    <col min="9480" max="9480" width="14.140625" style="119" customWidth="1"/>
    <col min="9481" max="9481" width="19.140625" style="119" customWidth="1"/>
    <col min="9482" max="9482" width="14.7109375" style="119" customWidth="1"/>
    <col min="9483" max="9484" width="17.28515625" style="119" customWidth="1"/>
    <col min="9485" max="9485" width="17.7109375" style="119" customWidth="1"/>
    <col min="9486" max="9486" width="18.7109375" style="119" customWidth="1"/>
    <col min="9487" max="9728" width="9.140625" style="119"/>
    <col min="9729" max="9729" width="8.5703125" style="119" customWidth="1"/>
    <col min="9730" max="9730" width="52.7109375" style="119" customWidth="1"/>
    <col min="9731" max="9731" width="17.7109375" style="119" customWidth="1"/>
    <col min="9732" max="9732" width="19.140625" style="119" customWidth="1"/>
    <col min="9733" max="9733" width="19.7109375" style="119" customWidth="1"/>
    <col min="9734" max="9734" width="15.5703125" style="119" customWidth="1"/>
    <col min="9735" max="9735" width="15.42578125" style="119" customWidth="1"/>
    <col min="9736" max="9736" width="14.140625" style="119" customWidth="1"/>
    <col min="9737" max="9737" width="19.140625" style="119" customWidth="1"/>
    <col min="9738" max="9738" width="14.7109375" style="119" customWidth="1"/>
    <col min="9739" max="9740" width="17.28515625" style="119" customWidth="1"/>
    <col min="9741" max="9741" width="17.7109375" style="119" customWidth="1"/>
    <col min="9742" max="9742" width="18.7109375" style="119" customWidth="1"/>
    <col min="9743" max="9984" width="9.140625" style="119"/>
    <col min="9985" max="9985" width="8.5703125" style="119" customWidth="1"/>
    <col min="9986" max="9986" width="52.7109375" style="119" customWidth="1"/>
    <col min="9987" max="9987" width="17.7109375" style="119" customWidth="1"/>
    <col min="9988" max="9988" width="19.140625" style="119" customWidth="1"/>
    <col min="9989" max="9989" width="19.7109375" style="119" customWidth="1"/>
    <col min="9990" max="9990" width="15.5703125" style="119" customWidth="1"/>
    <col min="9991" max="9991" width="15.42578125" style="119" customWidth="1"/>
    <col min="9992" max="9992" width="14.140625" style="119" customWidth="1"/>
    <col min="9993" max="9993" width="19.140625" style="119" customWidth="1"/>
    <col min="9994" max="9994" width="14.7109375" style="119" customWidth="1"/>
    <col min="9995" max="9996" width="17.28515625" style="119" customWidth="1"/>
    <col min="9997" max="9997" width="17.7109375" style="119" customWidth="1"/>
    <col min="9998" max="9998" width="18.7109375" style="119" customWidth="1"/>
    <col min="9999" max="10240" width="9.140625" style="119"/>
    <col min="10241" max="10241" width="8.5703125" style="119" customWidth="1"/>
    <col min="10242" max="10242" width="52.7109375" style="119" customWidth="1"/>
    <col min="10243" max="10243" width="17.7109375" style="119" customWidth="1"/>
    <col min="10244" max="10244" width="19.140625" style="119" customWidth="1"/>
    <col min="10245" max="10245" width="19.7109375" style="119" customWidth="1"/>
    <col min="10246" max="10246" width="15.5703125" style="119" customWidth="1"/>
    <col min="10247" max="10247" width="15.42578125" style="119" customWidth="1"/>
    <col min="10248" max="10248" width="14.140625" style="119" customWidth="1"/>
    <col min="10249" max="10249" width="19.140625" style="119" customWidth="1"/>
    <col min="10250" max="10250" width="14.7109375" style="119" customWidth="1"/>
    <col min="10251" max="10252" width="17.28515625" style="119" customWidth="1"/>
    <col min="10253" max="10253" width="17.7109375" style="119" customWidth="1"/>
    <col min="10254" max="10254" width="18.7109375" style="119" customWidth="1"/>
    <col min="10255" max="10496" width="9.140625" style="119"/>
    <col min="10497" max="10497" width="8.5703125" style="119" customWidth="1"/>
    <col min="10498" max="10498" width="52.7109375" style="119" customWidth="1"/>
    <col min="10499" max="10499" width="17.7109375" style="119" customWidth="1"/>
    <col min="10500" max="10500" width="19.140625" style="119" customWidth="1"/>
    <col min="10501" max="10501" width="19.7109375" style="119" customWidth="1"/>
    <col min="10502" max="10502" width="15.5703125" style="119" customWidth="1"/>
    <col min="10503" max="10503" width="15.42578125" style="119" customWidth="1"/>
    <col min="10504" max="10504" width="14.140625" style="119" customWidth="1"/>
    <col min="10505" max="10505" width="19.140625" style="119" customWidth="1"/>
    <col min="10506" max="10506" width="14.7109375" style="119" customWidth="1"/>
    <col min="10507" max="10508" width="17.28515625" style="119" customWidth="1"/>
    <col min="10509" max="10509" width="17.7109375" style="119" customWidth="1"/>
    <col min="10510" max="10510" width="18.7109375" style="119" customWidth="1"/>
    <col min="10511" max="10752" width="9.140625" style="119"/>
    <col min="10753" max="10753" width="8.5703125" style="119" customWidth="1"/>
    <col min="10754" max="10754" width="52.7109375" style="119" customWidth="1"/>
    <col min="10755" max="10755" width="17.7109375" style="119" customWidth="1"/>
    <col min="10756" max="10756" width="19.140625" style="119" customWidth="1"/>
    <col min="10757" max="10757" width="19.7109375" style="119" customWidth="1"/>
    <col min="10758" max="10758" width="15.5703125" style="119" customWidth="1"/>
    <col min="10759" max="10759" width="15.42578125" style="119" customWidth="1"/>
    <col min="10760" max="10760" width="14.140625" style="119" customWidth="1"/>
    <col min="10761" max="10761" width="19.140625" style="119" customWidth="1"/>
    <col min="10762" max="10762" width="14.7109375" style="119" customWidth="1"/>
    <col min="10763" max="10764" width="17.28515625" style="119" customWidth="1"/>
    <col min="10765" max="10765" width="17.7109375" style="119" customWidth="1"/>
    <col min="10766" max="10766" width="18.7109375" style="119" customWidth="1"/>
    <col min="10767" max="11008" width="9.140625" style="119"/>
    <col min="11009" max="11009" width="8.5703125" style="119" customWidth="1"/>
    <col min="11010" max="11010" width="52.7109375" style="119" customWidth="1"/>
    <col min="11011" max="11011" width="17.7109375" style="119" customWidth="1"/>
    <col min="11012" max="11012" width="19.140625" style="119" customWidth="1"/>
    <col min="11013" max="11013" width="19.7109375" style="119" customWidth="1"/>
    <col min="11014" max="11014" width="15.5703125" style="119" customWidth="1"/>
    <col min="11015" max="11015" width="15.42578125" style="119" customWidth="1"/>
    <col min="11016" max="11016" width="14.140625" style="119" customWidth="1"/>
    <col min="11017" max="11017" width="19.140625" style="119" customWidth="1"/>
    <col min="11018" max="11018" width="14.7109375" style="119" customWidth="1"/>
    <col min="11019" max="11020" width="17.28515625" style="119" customWidth="1"/>
    <col min="11021" max="11021" width="17.7109375" style="119" customWidth="1"/>
    <col min="11022" max="11022" width="18.7109375" style="119" customWidth="1"/>
    <col min="11023" max="11264" width="9.140625" style="119"/>
    <col min="11265" max="11265" width="8.5703125" style="119" customWidth="1"/>
    <col min="11266" max="11266" width="52.7109375" style="119" customWidth="1"/>
    <col min="11267" max="11267" width="17.7109375" style="119" customWidth="1"/>
    <col min="11268" max="11268" width="19.140625" style="119" customWidth="1"/>
    <col min="11269" max="11269" width="19.7109375" style="119" customWidth="1"/>
    <col min="11270" max="11270" width="15.5703125" style="119" customWidth="1"/>
    <col min="11271" max="11271" width="15.42578125" style="119" customWidth="1"/>
    <col min="11272" max="11272" width="14.140625" style="119" customWidth="1"/>
    <col min="11273" max="11273" width="19.140625" style="119" customWidth="1"/>
    <col min="11274" max="11274" width="14.7109375" style="119" customWidth="1"/>
    <col min="11275" max="11276" width="17.28515625" style="119" customWidth="1"/>
    <col min="11277" max="11277" width="17.7109375" style="119" customWidth="1"/>
    <col min="11278" max="11278" width="18.7109375" style="119" customWidth="1"/>
    <col min="11279" max="11520" width="9.140625" style="119"/>
    <col min="11521" max="11521" width="8.5703125" style="119" customWidth="1"/>
    <col min="11522" max="11522" width="52.7109375" style="119" customWidth="1"/>
    <col min="11523" max="11523" width="17.7109375" style="119" customWidth="1"/>
    <col min="11524" max="11524" width="19.140625" style="119" customWidth="1"/>
    <col min="11525" max="11525" width="19.7109375" style="119" customWidth="1"/>
    <col min="11526" max="11526" width="15.5703125" style="119" customWidth="1"/>
    <col min="11527" max="11527" width="15.42578125" style="119" customWidth="1"/>
    <col min="11528" max="11528" width="14.140625" style="119" customWidth="1"/>
    <col min="11529" max="11529" width="19.140625" style="119" customWidth="1"/>
    <col min="11530" max="11530" width="14.7109375" style="119" customWidth="1"/>
    <col min="11531" max="11532" width="17.28515625" style="119" customWidth="1"/>
    <col min="11533" max="11533" width="17.7109375" style="119" customWidth="1"/>
    <col min="11534" max="11534" width="18.7109375" style="119" customWidth="1"/>
    <col min="11535" max="11776" width="9.140625" style="119"/>
    <col min="11777" max="11777" width="8.5703125" style="119" customWidth="1"/>
    <col min="11778" max="11778" width="52.7109375" style="119" customWidth="1"/>
    <col min="11779" max="11779" width="17.7109375" style="119" customWidth="1"/>
    <col min="11780" max="11780" width="19.140625" style="119" customWidth="1"/>
    <col min="11781" max="11781" width="19.7109375" style="119" customWidth="1"/>
    <col min="11782" max="11782" width="15.5703125" style="119" customWidth="1"/>
    <col min="11783" max="11783" width="15.42578125" style="119" customWidth="1"/>
    <col min="11784" max="11784" width="14.140625" style="119" customWidth="1"/>
    <col min="11785" max="11785" width="19.140625" style="119" customWidth="1"/>
    <col min="11786" max="11786" width="14.7109375" style="119" customWidth="1"/>
    <col min="11787" max="11788" width="17.28515625" style="119" customWidth="1"/>
    <col min="11789" max="11789" width="17.7109375" style="119" customWidth="1"/>
    <col min="11790" max="11790" width="18.7109375" style="119" customWidth="1"/>
    <col min="11791" max="12032" width="9.140625" style="119"/>
    <col min="12033" max="12033" width="8.5703125" style="119" customWidth="1"/>
    <col min="12034" max="12034" width="52.7109375" style="119" customWidth="1"/>
    <col min="12035" max="12035" width="17.7109375" style="119" customWidth="1"/>
    <col min="12036" max="12036" width="19.140625" style="119" customWidth="1"/>
    <col min="12037" max="12037" width="19.7109375" style="119" customWidth="1"/>
    <col min="12038" max="12038" width="15.5703125" style="119" customWidth="1"/>
    <col min="12039" max="12039" width="15.42578125" style="119" customWidth="1"/>
    <col min="12040" max="12040" width="14.140625" style="119" customWidth="1"/>
    <col min="12041" max="12041" width="19.140625" style="119" customWidth="1"/>
    <col min="12042" max="12042" width="14.7109375" style="119" customWidth="1"/>
    <col min="12043" max="12044" width="17.28515625" style="119" customWidth="1"/>
    <col min="12045" max="12045" width="17.7109375" style="119" customWidth="1"/>
    <col min="12046" max="12046" width="18.7109375" style="119" customWidth="1"/>
    <col min="12047" max="12288" width="9.140625" style="119"/>
    <col min="12289" max="12289" width="8.5703125" style="119" customWidth="1"/>
    <col min="12290" max="12290" width="52.7109375" style="119" customWidth="1"/>
    <col min="12291" max="12291" width="17.7109375" style="119" customWidth="1"/>
    <col min="12292" max="12292" width="19.140625" style="119" customWidth="1"/>
    <col min="12293" max="12293" width="19.7109375" style="119" customWidth="1"/>
    <col min="12294" max="12294" width="15.5703125" style="119" customWidth="1"/>
    <col min="12295" max="12295" width="15.42578125" style="119" customWidth="1"/>
    <col min="12296" max="12296" width="14.140625" style="119" customWidth="1"/>
    <col min="12297" max="12297" width="19.140625" style="119" customWidth="1"/>
    <col min="12298" max="12298" width="14.7109375" style="119" customWidth="1"/>
    <col min="12299" max="12300" width="17.28515625" style="119" customWidth="1"/>
    <col min="12301" max="12301" width="17.7109375" style="119" customWidth="1"/>
    <col min="12302" max="12302" width="18.7109375" style="119" customWidth="1"/>
    <col min="12303" max="12544" width="9.140625" style="119"/>
    <col min="12545" max="12545" width="8.5703125" style="119" customWidth="1"/>
    <col min="12546" max="12546" width="52.7109375" style="119" customWidth="1"/>
    <col min="12547" max="12547" width="17.7109375" style="119" customWidth="1"/>
    <col min="12548" max="12548" width="19.140625" style="119" customWidth="1"/>
    <col min="12549" max="12549" width="19.7109375" style="119" customWidth="1"/>
    <col min="12550" max="12550" width="15.5703125" style="119" customWidth="1"/>
    <col min="12551" max="12551" width="15.42578125" style="119" customWidth="1"/>
    <col min="12552" max="12552" width="14.140625" style="119" customWidth="1"/>
    <col min="12553" max="12553" width="19.140625" style="119" customWidth="1"/>
    <col min="12554" max="12554" width="14.7109375" style="119" customWidth="1"/>
    <col min="12555" max="12556" width="17.28515625" style="119" customWidth="1"/>
    <col min="12557" max="12557" width="17.7109375" style="119" customWidth="1"/>
    <col min="12558" max="12558" width="18.7109375" style="119" customWidth="1"/>
    <col min="12559" max="12800" width="9.140625" style="119"/>
    <col min="12801" max="12801" width="8.5703125" style="119" customWidth="1"/>
    <col min="12802" max="12802" width="52.7109375" style="119" customWidth="1"/>
    <col min="12803" max="12803" width="17.7109375" style="119" customWidth="1"/>
    <col min="12804" max="12804" width="19.140625" style="119" customWidth="1"/>
    <col min="12805" max="12805" width="19.7109375" style="119" customWidth="1"/>
    <col min="12806" max="12806" width="15.5703125" style="119" customWidth="1"/>
    <col min="12807" max="12807" width="15.42578125" style="119" customWidth="1"/>
    <col min="12808" max="12808" width="14.140625" style="119" customWidth="1"/>
    <col min="12809" max="12809" width="19.140625" style="119" customWidth="1"/>
    <col min="12810" max="12810" width="14.7109375" style="119" customWidth="1"/>
    <col min="12811" max="12812" width="17.28515625" style="119" customWidth="1"/>
    <col min="12813" max="12813" width="17.7109375" style="119" customWidth="1"/>
    <col min="12814" max="12814" width="18.7109375" style="119" customWidth="1"/>
    <col min="12815" max="13056" width="9.140625" style="119"/>
    <col min="13057" max="13057" width="8.5703125" style="119" customWidth="1"/>
    <col min="13058" max="13058" width="52.7109375" style="119" customWidth="1"/>
    <col min="13059" max="13059" width="17.7109375" style="119" customWidth="1"/>
    <col min="13060" max="13060" width="19.140625" style="119" customWidth="1"/>
    <col min="13061" max="13061" width="19.7109375" style="119" customWidth="1"/>
    <col min="13062" max="13062" width="15.5703125" style="119" customWidth="1"/>
    <col min="13063" max="13063" width="15.42578125" style="119" customWidth="1"/>
    <col min="13064" max="13064" width="14.140625" style="119" customWidth="1"/>
    <col min="13065" max="13065" width="19.140625" style="119" customWidth="1"/>
    <col min="13066" max="13066" width="14.7109375" style="119" customWidth="1"/>
    <col min="13067" max="13068" width="17.28515625" style="119" customWidth="1"/>
    <col min="13069" max="13069" width="17.7109375" style="119" customWidth="1"/>
    <col min="13070" max="13070" width="18.7109375" style="119" customWidth="1"/>
    <col min="13071" max="13312" width="9.140625" style="119"/>
    <col min="13313" max="13313" width="8.5703125" style="119" customWidth="1"/>
    <col min="13314" max="13314" width="52.7109375" style="119" customWidth="1"/>
    <col min="13315" max="13315" width="17.7109375" style="119" customWidth="1"/>
    <col min="13316" max="13316" width="19.140625" style="119" customWidth="1"/>
    <col min="13317" max="13317" width="19.7109375" style="119" customWidth="1"/>
    <col min="13318" max="13318" width="15.5703125" style="119" customWidth="1"/>
    <col min="13319" max="13319" width="15.42578125" style="119" customWidth="1"/>
    <col min="13320" max="13320" width="14.140625" style="119" customWidth="1"/>
    <col min="13321" max="13321" width="19.140625" style="119" customWidth="1"/>
    <col min="13322" max="13322" width="14.7109375" style="119" customWidth="1"/>
    <col min="13323" max="13324" width="17.28515625" style="119" customWidth="1"/>
    <col min="13325" max="13325" width="17.7109375" style="119" customWidth="1"/>
    <col min="13326" max="13326" width="18.7109375" style="119" customWidth="1"/>
    <col min="13327" max="13568" width="9.140625" style="119"/>
    <col min="13569" max="13569" width="8.5703125" style="119" customWidth="1"/>
    <col min="13570" max="13570" width="52.7109375" style="119" customWidth="1"/>
    <col min="13571" max="13571" width="17.7109375" style="119" customWidth="1"/>
    <col min="13572" max="13572" width="19.140625" style="119" customWidth="1"/>
    <col min="13573" max="13573" width="19.7109375" style="119" customWidth="1"/>
    <col min="13574" max="13574" width="15.5703125" style="119" customWidth="1"/>
    <col min="13575" max="13575" width="15.42578125" style="119" customWidth="1"/>
    <col min="13576" max="13576" width="14.140625" style="119" customWidth="1"/>
    <col min="13577" max="13577" width="19.140625" style="119" customWidth="1"/>
    <col min="13578" max="13578" width="14.7109375" style="119" customWidth="1"/>
    <col min="13579" max="13580" width="17.28515625" style="119" customWidth="1"/>
    <col min="13581" max="13581" width="17.7109375" style="119" customWidth="1"/>
    <col min="13582" max="13582" width="18.7109375" style="119" customWidth="1"/>
    <col min="13583" max="13824" width="9.140625" style="119"/>
    <col min="13825" max="13825" width="8.5703125" style="119" customWidth="1"/>
    <col min="13826" max="13826" width="52.7109375" style="119" customWidth="1"/>
    <col min="13827" max="13827" width="17.7109375" style="119" customWidth="1"/>
    <col min="13828" max="13828" width="19.140625" style="119" customWidth="1"/>
    <col min="13829" max="13829" width="19.7109375" style="119" customWidth="1"/>
    <col min="13830" max="13830" width="15.5703125" style="119" customWidth="1"/>
    <col min="13831" max="13831" width="15.42578125" style="119" customWidth="1"/>
    <col min="13832" max="13832" width="14.140625" style="119" customWidth="1"/>
    <col min="13833" max="13833" width="19.140625" style="119" customWidth="1"/>
    <col min="13834" max="13834" width="14.7109375" style="119" customWidth="1"/>
    <col min="13835" max="13836" width="17.28515625" style="119" customWidth="1"/>
    <col min="13837" max="13837" width="17.7109375" style="119" customWidth="1"/>
    <col min="13838" max="13838" width="18.7109375" style="119" customWidth="1"/>
    <col min="13839" max="14080" width="9.140625" style="119"/>
    <col min="14081" max="14081" width="8.5703125" style="119" customWidth="1"/>
    <col min="14082" max="14082" width="52.7109375" style="119" customWidth="1"/>
    <col min="14083" max="14083" width="17.7109375" style="119" customWidth="1"/>
    <col min="14084" max="14084" width="19.140625" style="119" customWidth="1"/>
    <col min="14085" max="14085" width="19.7109375" style="119" customWidth="1"/>
    <col min="14086" max="14086" width="15.5703125" style="119" customWidth="1"/>
    <col min="14087" max="14087" width="15.42578125" style="119" customWidth="1"/>
    <col min="14088" max="14088" width="14.140625" style="119" customWidth="1"/>
    <col min="14089" max="14089" width="19.140625" style="119" customWidth="1"/>
    <col min="14090" max="14090" width="14.7109375" style="119" customWidth="1"/>
    <col min="14091" max="14092" width="17.28515625" style="119" customWidth="1"/>
    <col min="14093" max="14093" width="17.7109375" style="119" customWidth="1"/>
    <col min="14094" max="14094" width="18.7109375" style="119" customWidth="1"/>
    <col min="14095" max="14336" width="9.140625" style="119"/>
    <col min="14337" max="14337" width="8.5703125" style="119" customWidth="1"/>
    <col min="14338" max="14338" width="52.7109375" style="119" customWidth="1"/>
    <col min="14339" max="14339" width="17.7109375" style="119" customWidth="1"/>
    <col min="14340" max="14340" width="19.140625" style="119" customWidth="1"/>
    <col min="14341" max="14341" width="19.7109375" style="119" customWidth="1"/>
    <col min="14342" max="14342" width="15.5703125" style="119" customWidth="1"/>
    <col min="14343" max="14343" width="15.42578125" style="119" customWidth="1"/>
    <col min="14344" max="14344" width="14.140625" style="119" customWidth="1"/>
    <col min="14345" max="14345" width="19.140625" style="119" customWidth="1"/>
    <col min="14346" max="14346" width="14.7109375" style="119" customWidth="1"/>
    <col min="14347" max="14348" width="17.28515625" style="119" customWidth="1"/>
    <col min="14349" max="14349" width="17.7109375" style="119" customWidth="1"/>
    <col min="14350" max="14350" width="18.7109375" style="119" customWidth="1"/>
    <col min="14351" max="14592" width="9.140625" style="119"/>
    <col min="14593" max="14593" width="8.5703125" style="119" customWidth="1"/>
    <col min="14594" max="14594" width="52.7109375" style="119" customWidth="1"/>
    <col min="14595" max="14595" width="17.7109375" style="119" customWidth="1"/>
    <col min="14596" max="14596" width="19.140625" style="119" customWidth="1"/>
    <col min="14597" max="14597" width="19.7109375" style="119" customWidth="1"/>
    <col min="14598" max="14598" width="15.5703125" style="119" customWidth="1"/>
    <col min="14599" max="14599" width="15.42578125" style="119" customWidth="1"/>
    <col min="14600" max="14600" width="14.140625" style="119" customWidth="1"/>
    <col min="14601" max="14601" width="19.140625" style="119" customWidth="1"/>
    <col min="14602" max="14602" width="14.7109375" style="119" customWidth="1"/>
    <col min="14603" max="14604" width="17.28515625" style="119" customWidth="1"/>
    <col min="14605" max="14605" width="17.7109375" style="119" customWidth="1"/>
    <col min="14606" max="14606" width="18.7109375" style="119" customWidth="1"/>
    <col min="14607" max="14848" width="9.140625" style="119"/>
    <col min="14849" max="14849" width="8.5703125" style="119" customWidth="1"/>
    <col min="14850" max="14850" width="52.7109375" style="119" customWidth="1"/>
    <col min="14851" max="14851" width="17.7109375" style="119" customWidth="1"/>
    <col min="14852" max="14852" width="19.140625" style="119" customWidth="1"/>
    <col min="14853" max="14853" width="19.7109375" style="119" customWidth="1"/>
    <col min="14854" max="14854" width="15.5703125" style="119" customWidth="1"/>
    <col min="14855" max="14855" width="15.42578125" style="119" customWidth="1"/>
    <col min="14856" max="14856" width="14.140625" style="119" customWidth="1"/>
    <col min="14857" max="14857" width="19.140625" style="119" customWidth="1"/>
    <col min="14858" max="14858" width="14.7109375" style="119" customWidth="1"/>
    <col min="14859" max="14860" width="17.28515625" style="119" customWidth="1"/>
    <col min="14861" max="14861" width="17.7109375" style="119" customWidth="1"/>
    <col min="14862" max="14862" width="18.7109375" style="119" customWidth="1"/>
    <col min="14863" max="15104" width="9.140625" style="119"/>
    <col min="15105" max="15105" width="8.5703125" style="119" customWidth="1"/>
    <col min="15106" max="15106" width="52.7109375" style="119" customWidth="1"/>
    <col min="15107" max="15107" width="17.7109375" style="119" customWidth="1"/>
    <col min="15108" max="15108" width="19.140625" style="119" customWidth="1"/>
    <col min="15109" max="15109" width="19.7109375" style="119" customWidth="1"/>
    <col min="15110" max="15110" width="15.5703125" style="119" customWidth="1"/>
    <col min="15111" max="15111" width="15.42578125" style="119" customWidth="1"/>
    <col min="15112" max="15112" width="14.140625" style="119" customWidth="1"/>
    <col min="15113" max="15113" width="19.140625" style="119" customWidth="1"/>
    <col min="15114" max="15114" width="14.7109375" style="119" customWidth="1"/>
    <col min="15115" max="15116" width="17.28515625" style="119" customWidth="1"/>
    <col min="15117" max="15117" width="17.7109375" style="119" customWidth="1"/>
    <col min="15118" max="15118" width="18.7109375" style="119" customWidth="1"/>
    <col min="15119" max="15360" width="9.140625" style="119"/>
    <col min="15361" max="15361" width="8.5703125" style="119" customWidth="1"/>
    <col min="15362" max="15362" width="52.7109375" style="119" customWidth="1"/>
    <col min="15363" max="15363" width="17.7109375" style="119" customWidth="1"/>
    <col min="15364" max="15364" width="19.140625" style="119" customWidth="1"/>
    <col min="15365" max="15365" width="19.7109375" style="119" customWidth="1"/>
    <col min="15366" max="15366" width="15.5703125" style="119" customWidth="1"/>
    <col min="15367" max="15367" width="15.42578125" style="119" customWidth="1"/>
    <col min="15368" max="15368" width="14.140625" style="119" customWidth="1"/>
    <col min="15369" max="15369" width="19.140625" style="119" customWidth="1"/>
    <col min="15370" max="15370" width="14.7109375" style="119" customWidth="1"/>
    <col min="15371" max="15372" width="17.28515625" style="119" customWidth="1"/>
    <col min="15373" max="15373" width="17.7109375" style="119" customWidth="1"/>
    <col min="15374" max="15374" width="18.7109375" style="119" customWidth="1"/>
    <col min="15375" max="15616" width="9.140625" style="119"/>
    <col min="15617" max="15617" width="8.5703125" style="119" customWidth="1"/>
    <col min="15618" max="15618" width="52.7109375" style="119" customWidth="1"/>
    <col min="15619" max="15619" width="17.7109375" style="119" customWidth="1"/>
    <col min="15620" max="15620" width="19.140625" style="119" customWidth="1"/>
    <col min="15621" max="15621" width="19.7109375" style="119" customWidth="1"/>
    <col min="15622" max="15622" width="15.5703125" style="119" customWidth="1"/>
    <col min="15623" max="15623" width="15.42578125" style="119" customWidth="1"/>
    <col min="15624" max="15624" width="14.140625" style="119" customWidth="1"/>
    <col min="15625" max="15625" width="19.140625" style="119" customWidth="1"/>
    <col min="15626" max="15626" width="14.7109375" style="119" customWidth="1"/>
    <col min="15627" max="15628" width="17.28515625" style="119" customWidth="1"/>
    <col min="15629" max="15629" width="17.7109375" style="119" customWidth="1"/>
    <col min="15630" max="15630" width="18.7109375" style="119" customWidth="1"/>
    <col min="15631" max="15872" width="9.140625" style="119"/>
    <col min="15873" max="15873" width="8.5703125" style="119" customWidth="1"/>
    <col min="15874" max="15874" width="52.7109375" style="119" customWidth="1"/>
    <col min="15875" max="15875" width="17.7109375" style="119" customWidth="1"/>
    <col min="15876" max="15876" width="19.140625" style="119" customWidth="1"/>
    <col min="15877" max="15877" width="19.7109375" style="119" customWidth="1"/>
    <col min="15878" max="15878" width="15.5703125" style="119" customWidth="1"/>
    <col min="15879" max="15879" width="15.42578125" style="119" customWidth="1"/>
    <col min="15880" max="15880" width="14.140625" style="119" customWidth="1"/>
    <col min="15881" max="15881" width="19.140625" style="119" customWidth="1"/>
    <col min="15882" max="15882" width="14.7109375" style="119" customWidth="1"/>
    <col min="15883" max="15884" width="17.28515625" style="119" customWidth="1"/>
    <col min="15885" max="15885" width="17.7109375" style="119" customWidth="1"/>
    <col min="15886" max="15886" width="18.7109375" style="119" customWidth="1"/>
    <col min="15887" max="16128" width="9.140625" style="119"/>
    <col min="16129" max="16129" width="8.5703125" style="119" customWidth="1"/>
    <col min="16130" max="16130" width="52.7109375" style="119" customWidth="1"/>
    <col min="16131" max="16131" width="17.7109375" style="119" customWidth="1"/>
    <col min="16132" max="16132" width="19.140625" style="119" customWidth="1"/>
    <col min="16133" max="16133" width="19.7109375" style="119" customWidth="1"/>
    <col min="16134" max="16134" width="15.5703125" style="119" customWidth="1"/>
    <col min="16135" max="16135" width="15.42578125" style="119" customWidth="1"/>
    <col min="16136" max="16136" width="14.140625" style="119" customWidth="1"/>
    <col min="16137" max="16137" width="19.140625" style="119" customWidth="1"/>
    <col min="16138" max="16138" width="14.7109375" style="119" customWidth="1"/>
    <col min="16139" max="16140" width="17.28515625" style="119" customWidth="1"/>
    <col min="16141" max="16141" width="17.7109375" style="119" customWidth="1"/>
    <col min="16142" max="16142" width="18.7109375" style="119" customWidth="1"/>
    <col min="16143" max="16384" width="9.140625" style="119"/>
  </cols>
  <sheetData>
    <row r="1" spans="1:33" ht="15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16.5" customHeight="1">
      <c r="A2" s="779" t="s">
        <v>390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ht="16.5" customHeight="1">
      <c r="A3" s="779" t="s">
        <v>389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ht="18.75">
      <c r="A4" s="780" t="s">
        <v>1265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3" ht="16.5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</row>
    <row r="6" spans="1:33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42" t="s">
        <v>388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</row>
    <row r="7" spans="1:33" s="124" customFormat="1" ht="43.5" customHeight="1">
      <c r="A7" s="793" t="s">
        <v>387</v>
      </c>
      <c r="B7" s="781" t="s">
        <v>386</v>
      </c>
      <c r="C7" s="794" t="s">
        <v>1290</v>
      </c>
      <c r="D7" s="797" t="s">
        <v>1291</v>
      </c>
      <c r="E7" s="797"/>
      <c r="F7" s="794" t="s">
        <v>1292</v>
      </c>
      <c r="G7" s="794" t="s">
        <v>1293</v>
      </c>
      <c r="H7" s="781" t="s">
        <v>1294</v>
      </c>
      <c r="I7" s="781"/>
      <c r="J7" s="781" t="s">
        <v>1295</v>
      </c>
      <c r="K7" s="781"/>
      <c r="L7" s="781"/>
      <c r="M7" s="781" t="s">
        <v>385</v>
      </c>
      <c r="N7" s="781" t="s">
        <v>1296</v>
      </c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33" s="124" customFormat="1" ht="15.75" customHeight="1">
      <c r="A8" s="793"/>
      <c r="B8" s="781"/>
      <c r="C8" s="795"/>
      <c r="D8" s="797"/>
      <c r="E8" s="797"/>
      <c r="F8" s="795"/>
      <c r="G8" s="795"/>
      <c r="H8" s="781" t="s">
        <v>1274</v>
      </c>
      <c r="I8" s="781" t="s">
        <v>1297</v>
      </c>
      <c r="J8" s="781" t="s">
        <v>1274</v>
      </c>
      <c r="K8" s="781" t="s">
        <v>383</v>
      </c>
      <c r="L8" s="781"/>
      <c r="M8" s="781"/>
      <c r="N8" s="781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</row>
    <row r="9" spans="1:33" s="124" customFormat="1" ht="26.25" customHeight="1">
      <c r="A9" s="793"/>
      <c r="B9" s="781"/>
      <c r="C9" s="795"/>
      <c r="D9" s="797"/>
      <c r="E9" s="797"/>
      <c r="F9" s="795"/>
      <c r="G9" s="795"/>
      <c r="H9" s="781"/>
      <c r="I9" s="781"/>
      <c r="J9" s="781"/>
      <c r="K9" s="799" t="s">
        <v>1298</v>
      </c>
      <c r="L9" s="799" t="s">
        <v>1299</v>
      </c>
      <c r="M9" s="781"/>
      <c r="N9" s="781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pans="1:33" s="124" customFormat="1" ht="15.75" customHeight="1">
      <c r="A10" s="793"/>
      <c r="B10" s="781"/>
      <c r="C10" s="795"/>
      <c r="D10" s="799" t="s">
        <v>1298</v>
      </c>
      <c r="E10" s="799" t="s">
        <v>1299</v>
      </c>
      <c r="F10" s="795"/>
      <c r="G10" s="795"/>
      <c r="H10" s="781"/>
      <c r="I10" s="781"/>
      <c r="J10" s="781"/>
      <c r="K10" s="799"/>
      <c r="L10" s="799"/>
      <c r="M10" s="781"/>
      <c r="N10" s="781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3" s="124" customFormat="1" ht="25.5" customHeight="1">
      <c r="A11" s="793"/>
      <c r="B11" s="781"/>
      <c r="C11" s="796"/>
      <c r="D11" s="799"/>
      <c r="E11" s="799"/>
      <c r="F11" s="796"/>
      <c r="G11" s="796"/>
      <c r="H11" s="781"/>
      <c r="I11" s="781"/>
      <c r="J11" s="781"/>
      <c r="K11" s="799"/>
      <c r="L11" s="799"/>
      <c r="M11" s="781"/>
      <c r="N11" s="781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</row>
    <row r="12" spans="1:33" s="124" customFormat="1" ht="15.75">
      <c r="A12" s="143" t="s">
        <v>211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>
        <v>10</v>
      </c>
      <c r="K12" s="126">
        <v>11</v>
      </c>
      <c r="L12" s="126">
        <v>12</v>
      </c>
      <c r="M12" s="126">
        <v>13</v>
      </c>
      <c r="N12" s="126">
        <v>14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s="131" customFormat="1" ht="15.75">
      <c r="A13" s="144">
        <v>1</v>
      </c>
      <c r="B13" s="128" t="s">
        <v>382</v>
      </c>
      <c r="C13" s="129">
        <v>25086733</v>
      </c>
      <c r="D13" s="129">
        <v>1322652</v>
      </c>
      <c r="E13" s="129">
        <v>0</v>
      </c>
      <c r="F13" s="129">
        <v>80484</v>
      </c>
      <c r="G13" s="129">
        <v>64457</v>
      </c>
      <c r="H13" s="129">
        <v>2273499</v>
      </c>
      <c r="I13" s="129">
        <v>41084</v>
      </c>
      <c r="J13" s="129">
        <v>1929303</v>
      </c>
      <c r="K13" s="129">
        <v>1141752</v>
      </c>
      <c r="L13" s="129">
        <v>787551</v>
      </c>
      <c r="M13" s="129">
        <v>22206583</v>
      </c>
      <c r="N13" s="129">
        <v>509977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</row>
    <row r="14" spans="1:33" s="124" customFormat="1" ht="31.5">
      <c r="A14" s="145">
        <v>1.1000000000000001</v>
      </c>
      <c r="B14" s="133" t="s">
        <v>381</v>
      </c>
      <c r="C14" s="134">
        <v>20557805</v>
      </c>
      <c r="D14" s="134">
        <v>0</v>
      </c>
      <c r="E14" s="134">
        <v>0</v>
      </c>
      <c r="F14" s="134">
        <v>76647</v>
      </c>
      <c r="G14" s="134">
        <v>60898</v>
      </c>
      <c r="H14" s="134">
        <v>2079645</v>
      </c>
      <c r="I14" s="134">
        <v>73359</v>
      </c>
      <c r="J14" s="134">
        <v>578398</v>
      </c>
      <c r="K14" s="134">
        <v>0</v>
      </c>
      <c r="L14" s="134">
        <v>578398</v>
      </c>
      <c r="M14" s="134">
        <v>17899762</v>
      </c>
      <c r="N14" s="134">
        <v>430402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s="124" customFormat="1" ht="31.5">
      <c r="A15" s="145">
        <v>1.2</v>
      </c>
      <c r="B15" s="133" t="s">
        <v>380</v>
      </c>
      <c r="C15" s="134">
        <v>24445</v>
      </c>
      <c r="D15" s="134">
        <v>0</v>
      </c>
      <c r="E15" s="134">
        <v>0</v>
      </c>
      <c r="F15" s="134">
        <v>116</v>
      </c>
      <c r="G15" s="134">
        <v>51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24445</v>
      </c>
      <c r="N15" s="134">
        <v>74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1:33" s="124" customFormat="1" ht="15.75">
      <c r="A16" s="145">
        <v>1.3</v>
      </c>
      <c r="B16" s="133" t="s">
        <v>379</v>
      </c>
      <c r="C16" s="134">
        <v>21702</v>
      </c>
      <c r="D16" s="134">
        <v>0</v>
      </c>
      <c r="E16" s="134">
        <v>0</v>
      </c>
      <c r="F16" s="134">
        <v>12</v>
      </c>
      <c r="G16" s="134">
        <v>8</v>
      </c>
      <c r="H16" s="134">
        <v>1942</v>
      </c>
      <c r="I16" s="134">
        <v>0</v>
      </c>
      <c r="J16" s="134">
        <v>0</v>
      </c>
      <c r="K16" s="134">
        <v>0</v>
      </c>
      <c r="L16" s="134">
        <v>0</v>
      </c>
      <c r="M16" s="134">
        <v>19760</v>
      </c>
      <c r="N16" s="134">
        <v>0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s="124" customFormat="1" ht="31.5">
      <c r="A17" s="145">
        <v>1.4</v>
      </c>
      <c r="B17" s="133" t="s">
        <v>378</v>
      </c>
      <c r="C17" s="134">
        <v>50</v>
      </c>
      <c r="D17" s="134">
        <v>0</v>
      </c>
      <c r="E17" s="134">
        <v>0</v>
      </c>
      <c r="F17" s="134">
        <v>1</v>
      </c>
      <c r="G17" s="134">
        <v>1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50</v>
      </c>
      <c r="N17" s="134">
        <v>0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s="124" customFormat="1" ht="15.75">
      <c r="A18" s="145">
        <v>1.5</v>
      </c>
      <c r="B18" s="133" t="s">
        <v>377</v>
      </c>
      <c r="C18" s="134">
        <v>111392</v>
      </c>
      <c r="D18" s="134">
        <v>0</v>
      </c>
      <c r="E18" s="134">
        <v>0</v>
      </c>
      <c r="F18" s="134">
        <v>13</v>
      </c>
      <c r="G18" s="134">
        <v>4</v>
      </c>
      <c r="H18" s="134">
        <v>98289</v>
      </c>
      <c r="I18" s="134">
        <v>0</v>
      </c>
      <c r="J18" s="134">
        <v>0</v>
      </c>
      <c r="K18" s="134">
        <v>0</v>
      </c>
      <c r="L18" s="134">
        <v>0</v>
      </c>
      <c r="M18" s="134">
        <v>13103</v>
      </c>
      <c r="N18" s="134">
        <v>0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s="124" customFormat="1" ht="31.5">
      <c r="A19" s="145">
        <v>1.6</v>
      </c>
      <c r="B19" s="133" t="s">
        <v>376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</row>
    <row r="20" spans="1:33" s="124" customFormat="1" ht="31.5">
      <c r="A20" s="145">
        <v>1.7</v>
      </c>
      <c r="B20" s="133" t="s">
        <v>375</v>
      </c>
      <c r="C20" s="134">
        <v>242190</v>
      </c>
      <c r="D20" s="134">
        <v>272</v>
      </c>
      <c r="E20" s="134">
        <v>0</v>
      </c>
      <c r="F20" s="134">
        <v>153</v>
      </c>
      <c r="G20" s="134">
        <v>223</v>
      </c>
      <c r="H20" s="134">
        <v>24574</v>
      </c>
      <c r="I20" s="134">
        <v>0</v>
      </c>
      <c r="J20" s="134">
        <v>0</v>
      </c>
      <c r="K20" s="134">
        <v>0</v>
      </c>
      <c r="L20" s="134">
        <v>0</v>
      </c>
      <c r="M20" s="134">
        <v>217888</v>
      </c>
      <c r="N20" s="134">
        <v>8904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124" customFormat="1" ht="47.25">
      <c r="A21" s="145">
        <v>1.8</v>
      </c>
      <c r="B21" s="133" t="s">
        <v>374</v>
      </c>
      <c r="C21" s="134">
        <v>244</v>
      </c>
      <c r="D21" s="134">
        <v>0</v>
      </c>
      <c r="E21" s="134">
        <v>0</v>
      </c>
      <c r="F21" s="134">
        <v>14</v>
      </c>
      <c r="G21" s="134">
        <v>8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244</v>
      </c>
      <c r="N21" s="134">
        <v>0</v>
      </c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</row>
    <row r="22" spans="1:33" s="124" customFormat="1" ht="47.25">
      <c r="A22" s="145">
        <v>1.9</v>
      </c>
      <c r="B22" s="133" t="s">
        <v>373</v>
      </c>
      <c r="C22" s="134">
        <v>4128905</v>
      </c>
      <c r="D22" s="134">
        <v>1322380</v>
      </c>
      <c r="E22" s="134">
        <v>0</v>
      </c>
      <c r="F22" s="134">
        <v>3528</v>
      </c>
      <c r="G22" s="134">
        <v>3264</v>
      </c>
      <c r="H22" s="134">
        <v>69049</v>
      </c>
      <c r="I22" s="134">
        <v>-32275</v>
      </c>
      <c r="J22" s="134">
        <v>1350905</v>
      </c>
      <c r="K22" s="134">
        <v>1141752</v>
      </c>
      <c r="L22" s="134">
        <v>209153</v>
      </c>
      <c r="M22" s="134">
        <v>4031331</v>
      </c>
      <c r="N22" s="134">
        <v>70597</v>
      </c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</row>
    <row r="23" spans="1:33" s="124" customFormat="1" ht="15.75">
      <c r="A23" s="145">
        <v>1.1000000000000001</v>
      </c>
      <c r="B23" s="133" t="s">
        <v>351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</row>
    <row r="24" spans="1:33" s="131" customFormat="1" ht="15.75">
      <c r="A24" s="144">
        <v>2</v>
      </c>
      <c r="B24" s="128" t="s">
        <v>372</v>
      </c>
      <c r="C24" s="129">
        <v>27388455</v>
      </c>
      <c r="D24" s="129">
        <v>1054507</v>
      </c>
      <c r="E24" s="129">
        <v>407772</v>
      </c>
      <c r="F24" s="129">
        <v>153242</v>
      </c>
      <c r="G24" s="129">
        <v>246407</v>
      </c>
      <c r="H24" s="129">
        <v>8312</v>
      </c>
      <c r="I24" s="129">
        <v>-3046</v>
      </c>
      <c r="J24" s="129">
        <v>344976</v>
      </c>
      <c r="K24" s="129">
        <v>206146</v>
      </c>
      <c r="L24" s="129">
        <v>138830</v>
      </c>
      <c r="M24" s="129">
        <v>28497446</v>
      </c>
      <c r="N24" s="129">
        <v>601501</v>
      </c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</row>
    <row r="25" spans="1:33" s="124" customFormat="1" ht="15.75">
      <c r="A25" s="145">
        <v>2.1</v>
      </c>
      <c r="B25" s="133" t="s">
        <v>371</v>
      </c>
      <c r="C25" s="134">
        <v>2070638</v>
      </c>
      <c r="D25" s="134">
        <v>0</v>
      </c>
      <c r="E25" s="134">
        <v>7600</v>
      </c>
      <c r="F25" s="134">
        <v>4454</v>
      </c>
      <c r="G25" s="134">
        <v>2818</v>
      </c>
      <c r="H25" s="134">
        <v>0</v>
      </c>
      <c r="I25" s="134">
        <v>0</v>
      </c>
      <c r="J25" s="134">
        <v>104680</v>
      </c>
      <c r="K25" s="134">
        <v>0</v>
      </c>
      <c r="L25" s="134">
        <v>104680</v>
      </c>
      <c r="M25" s="134">
        <v>1973558</v>
      </c>
      <c r="N25" s="134">
        <v>475</v>
      </c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s="124" customFormat="1" ht="15.75">
      <c r="A26" s="145">
        <v>2.2000000000000002</v>
      </c>
      <c r="B26" s="133" t="s">
        <v>370</v>
      </c>
      <c r="C26" s="134">
        <v>9490282</v>
      </c>
      <c r="D26" s="134">
        <v>0</v>
      </c>
      <c r="E26" s="134">
        <v>0</v>
      </c>
      <c r="F26" s="134">
        <v>4021</v>
      </c>
      <c r="G26" s="134">
        <v>103329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9490282</v>
      </c>
      <c r="N26" s="134">
        <v>27</v>
      </c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1:33" s="124" customFormat="1" ht="15.75">
      <c r="A27" s="146" t="s">
        <v>1281</v>
      </c>
      <c r="B27" s="133" t="s">
        <v>1282</v>
      </c>
      <c r="C27" s="134">
        <v>4934565</v>
      </c>
      <c r="D27" s="134">
        <v>0</v>
      </c>
      <c r="E27" s="134">
        <v>0</v>
      </c>
      <c r="F27" s="134">
        <v>3272</v>
      </c>
      <c r="G27" s="134">
        <v>46634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4934565</v>
      </c>
      <c r="N27" s="134">
        <v>0</v>
      </c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</row>
    <row r="28" spans="1:33" s="124" customFormat="1" ht="15.75">
      <c r="A28" s="146" t="s">
        <v>1283</v>
      </c>
      <c r="B28" s="133" t="s">
        <v>1284</v>
      </c>
      <c r="C28" s="134">
        <v>3985596</v>
      </c>
      <c r="D28" s="134">
        <v>0</v>
      </c>
      <c r="E28" s="134">
        <v>0</v>
      </c>
      <c r="F28" s="134">
        <v>667</v>
      </c>
      <c r="G28" s="134">
        <v>54058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3985596</v>
      </c>
      <c r="N28" s="134">
        <v>27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</row>
    <row r="29" spans="1:33" s="124" customFormat="1" ht="15.75">
      <c r="A29" s="146" t="s">
        <v>1285</v>
      </c>
      <c r="B29" s="133" t="s">
        <v>369</v>
      </c>
      <c r="C29" s="134">
        <v>570121</v>
      </c>
      <c r="D29" s="134">
        <v>0</v>
      </c>
      <c r="E29" s="134">
        <v>0</v>
      </c>
      <c r="F29" s="134">
        <v>82</v>
      </c>
      <c r="G29" s="134">
        <v>2637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570121</v>
      </c>
      <c r="N29" s="134">
        <v>0</v>
      </c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</row>
    <row r="30" spans="1:33" s="124" customFormat="1" ht="15.75">
      <c r="A30" s="145">
        <v>2.2999999999999998</v>
      </c>
      <c r="B30" s="133" t="s">
        <v>368</v>
      </c>
      <c r="C30" s="134">
        <v>790991</v>
      </c>
      <c r="D30" s="134">
        <v>16415</v>
      </c>
      <c r="E30" s="134">
        <v>400172</v>
      </c>
      <c r="F30" s="134">
        <v>2522</v>
      </c>
      <c r="G30" s="134">
        <v>1897</v>
      </c>
      <c r="H30" s="134">
        <v>6950</v>
      </c>
      <c r="I30" s="134">
        <v>-3046</v>
      </c>
      <c r="J30" s="134">
        <v>100305</v>
      </c>
      <c r="K30" s="134">
        <v>80552</v>
      </c>
      <c r="L30" s="134">
        <v>19753</v>
      </c>
      <c r="M30" s="134">
        <v>1100323</v>
      </c>
      <c r="N30" s="134">
        <v>719</v>
      </c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</row>
    <row r="31" spans="1:33" s="154" customFormat="1" ht="15.75">
      <c r="A31" s="155">
        <v>2.4</v>
      </c>
      <c r="B31" s="151" t="s">
        <v>367</v>
      </c>
      <c r="C31" s="152">
        <v>15036544</v>
      </c>
      <c r="D31" s="152">
        <v>1038092</v>
      </c>
      <c r="E31" s="152">
        <v>0</v>
      </c>
      <c r="F31" s="152">
        <v>142245</v>
      </c>
      <c r="G31" s="152">
        <v>138363</v>
      </c>
      <c r="H31" s="152">
        <v>1362</v>
      </c>
      <c r="I31" s="152">
        <v>0</v>
      </c>
      <c r="J31" s="152">
        <v>139991</v>
      </c>
      <c r="K31" s="152">
        <v>125594</v>
      </c>
      <c r="L31" s="152">
        <v>14397</v>
      </c>
      <c r="M31" s="152">
        <v>15933283</v>
      </c>
      <c r="N31" s="152">
        <v>600280</v>
      </c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</row>
    <row r="32" spans="1:33" s="124" customFormat="1" ht="15.75">
      <c r="A32" s="145">
        <v>2.5</v>
      </c>
      <c r="B32" s="133" t="s">
        <v>351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</row>
    <row r="33" spans="1:33" s="131" customFormat="1" ht="15.75">
      <c r="A33" s="144">
        <v>3</v>
      </c>
      <c r="B33" s="128" t="s">
        <v>366</v>
      </c>
      <c r="C33" s="129">
        <v>24278554</v>
      </c>
      <c r="D33" s="129">
        <v>219506</v>
      </c>
      <c r="E33" s="129">
        <v>10206522</v>
      </c>
      <c r="F33" s="129">
        <v>23749</v>
      </c>
      <c r="G33" s="129">
        <v>16244</v>
      </c>
      <c r="H33" s="129">
        <v>2456329</v>
      </c>
      <c r="I33" s="129">
        <v>17403</v>
      </c>
      <c r="J33" s="129">
        <v>13392393</v>
      </c>
      <c r="K33" s="129">
        <v>2559921</v>
      </c>
      <c r="L33" s="129">
        <v>10832472</v>
      </c>
      <c r="M33" s="129">
        <v>18855860</v>
      </c>
      <c r="N33" s="129">
        <v>609844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</row>
    <row r="34" spans="1:33" s="124" customFormat="1" ht="15.75">
      <c r="A34" s="145">
        <v>3.1</v>
      </c>
      <c r="B34" s="133" t="s">
        <v>365</v>
      </c>
      <c r="C34" s="134">
        <v>6189907</v>
      </c>
      <c r="D34" s="134">
        <v>20148</v>
      </c>
      <c r="E34" s="134">
        <v>19222</v>
      </c>
      <c r="F34" s="134">
        <v>20522</v>
      </c>
      <c r="G34" s="134">
        <v>14293</v>
      </c>
      <c r="H34" s="134">
        <v>675815</v>
      </c>
      <c r="I34" s="134">
        <v>5910</v>
      </c>
      <c r="J34" s="134">
        <v>371777</v>
      </c>
      <c r="K34" s="134">
        <v>31546</v>
      </c>
      <c r="L34" s="134">
        <v>340231</v>
      </c>
      <c r="M34" s="134">
        <v>5181685</v>
      </c>
      <c r="N34" s="134">
        <v>31509</v>
      </c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</row>
    <row r="35" spans="1:33" s="124" customFormat="1" ht="15.75">
      <c r="A35" s="145">
        <v>3.2</v>
      </c>
      <c r="B35" s="133" t="s">
        <v>364</v>
      </c>
      <c r="C35" s="134">
        <v>169115</v>
      </c>
      <c r="D35" s="134">
        <v>19292</v>
      </c>
      <c r="E35" s="134">
        <v>0</v>
      </c>
      <c r="F35" s="134">
        <v>43</v>
      </c>
      <c r="G35" s="134">
        <v>26</v>
      </c>
      <c r="H35" s="134">
        <v>7783</v>
      </c>
      <c r="I35" s="134">
        <v>0</v>
      </c>
      <c r="J35" s="134">
        <v>15324</v>
      </c>
      <c r="K35" s="134">
        <v>12793</v>
      </c>
      <c r="L35" s="134">
        <v>2531</v>
      </c>
      <c r="M35" s="134">
        <v>165300</v>
      </c>
      <c r="N35" s="134">
        <v>4661</v>
      </c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</row>
    <row r="36" spans="1:33" s="124" customFormat="1" ht="15.75">
      <c r="A36" s="145">
        <v>3.3</v>
      </c>
      <c r="B36" s="133" t="s">
        <v>363</v>
      </c>
      <c r="C36" s="134">
        <v>2522388</v>
      </c>
      <c r="D36" s="134">
        <v>49517</v>
      </c>
      <c r="E36" s="134">
        <v>123926</v>
      </c>
      <c r="F36" s="134">
        <v>34</v>
      </c>
      <c r="G36" s="134">
        <v>21</v>
      </c>
      <c r="H36" s="134">
        <v>98</v>
      </c>
      <c r="I36" s="134">
        <v>0</v>
      </c>
      <c r="J36" s="134">
        <v>2414280</v>
      </c>
      <c r="K36" s="134">
        <v>2411280</v>
      </c>
      <c r="L36" s="134">
        <v>3000</v>
      </c>
      <c r="M36" s="134">
        <v>281453</v>
      </c>
      <c r="N36" s="134">
        <v>3514</v>
      </c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</row>
    <row r="37" spans="1:33" s="124" customFormat="1" ht="15.75">
      <c r="A37" s="145">
        <v>3.4</v>
      </c>
      <c r="B37" s="133" t="s">
        <v>362</v>
      </c>
      <c r="C37" s="134">
        <v>171001</v>
      </c>
      <c r="D37" s="134">
        <v>0</v>
      </c>
      <c r="E37" s="134">
        <v>124897</v>
      </c>
      <c r="F37" s="134">
        <v>15</v>
      </c>
      <c r="G37" s="134">
        <v>29</v>
      </c>
      <c r="H37" s="134">
        <v>0</v>
      </c>
      <c r="I37" s="134">
        <v>0</v>
      </c>
      <c r="J37" s="134">
        <v>155503</v>
      </c>
      <c r="K37" s="134">
        <v>0</v>
      </c>
      <c r="L37" s="134">
        <v>155503</v>
      </c>
      <c r="M37" s="134">
        <v>140395</v>
      </c>
      <c r="N37" s="134">
        <v>49</v>
      </c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</row>
    <row r="38" spans="1:33" s="124" customFormat="1" ht="15.75">
      <c r="A38" s="145">
        <v>3.5</v>
      </c>
      <c r="B38" s="133" t="s">
        <v>361</v>
      </c>
      <c r="C38" s="134">
        <v>216346</v>
      </c>
      <c r="D38" s="134">
        <v>1796</v>
      </c>
      <c r="E38" s="134">
        <v>90</v>
      </c>
      <c r="F38" s="134">
        <v>895</v>
      </c>
      <c r="G38" s="134">
        <v>624</v>
      </c>
      <c r="H38" s="134">
        <v>11187</v>
      </c>
      <c r="I38" s="134">
        <v>11493</v>
      </c>
      <c r="J38" s="134">
        <v>130252</v>
      </c>
      <c r="K38" s="134">
        <v>3577</v>
      </c>
      <c r="L38" s="134">
        <v>126675</v>
      </c>
      <c r="M38" s="134">
        <v>76793</v>
      </c>
      <c r="N38" s="134">
        <v>21746</v>
      </c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1:33" s="124" customFormat="1" ht="47.25">
      <c r="A39" s="145">
        <v>3.6</v>
      </c>
      <c r="B39" s="133" t="s">
        <v>1286</v>
      </c>
      <c r="C39" s="134">
        <v>12433201</v>
      </c>
      <c r="D39" s="134">
        <v>126938</v>
      </c>
      <c r="E39" s="134">
        <v>7868206</v>
      </c>
      <c r="F39" s="134">
        <v>1263</v>
      </c>
      <c r="G39" s="134">
        <v>752</v>
      </c>
      <c r="H39" s="134">
        <v>216602</v>
      </c>
      <c r="I39" s="134">
        <v>0</v>
      </c>
      <c r="J39" s="134">
        <v>9719178</v>
      </c>
      <c r="K39" s="134">
        <v>99542</v>
      </c>
      <c r="L39" s="134">
        <v>9619636</v>
      </c>
      <c r="M39" s="134">
        <v>10492565</v>
      </c>
      <c r="N39" s="134">
        <v>512825</v>
      </c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</row>
    <row r="40" spans="1:33" s="124" customFormat="1" ht="47.25">
      <c r="A40" s="145">
        <v>3.7</v>
      </c>
      <c r="B40" s="133" t="s">
        <v>360</v>
      </c>
      <c r="C40" s="134">
        <v>65957</v>
      </c>
      <c r="D40" s="134">
        <v>0</v>
      </c>
      <c r="E40" s="134">
        <v>0</v>
      </c>
      <c r="F40" s="134">
        <v>319</v>
      </c>
      <c r="G40" s="134">
        <v>252</v>
      </c>
      <c r="H40" s="134">
        <v>1159</v>
      </c>
      <c r="I40" s="134">
        <v>0</v>
      </c>
      <c r="J40" s="134">
        <v>4396</v>
      </c>
      <c r="K40" s="134">
        <v>0</v>
      </c>
      <c r="L40" s="134">
        <v>4396</v>
      </c>
      <c r="M40" s="134">
        <v>60402</v>
      </c>
      <c r="N40" s="134">
        <v>560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</row>
    <row r="41" spans="1:33" s="124" customFormat="1" ht="47.25">
      <c r="A41" s="145">
        <v>3.8</v>
      </c>
      <c r="B41" s="133" t="s">
        <v>359</v>
      </c>
      <c r="C41" s="134">
        <v>0</v>
      </c>
      <c r="D41" s="134">
        <v>0</v>
      </c>
      <c r="E41" s="134">
        <v>0</v>
      </c>
      <c r="F41" s="134">
        <v>2</v>
      </c>
      <c r="G41" s="134">
        <v>0</v>
      </c>
      <c r="H41" s="134">
        <v>950000</v>
      </c>
      <c r="I41" s="134">
        <v>0</v>
      </c>
      <c r="J41" s="134">
        <v>0</v>
      </c>
      <c r="K41" s="134">
        <v>0</v>
      </c>
      <c r="L41" s="134">
        <v>0</v>
      </c>
      <c r="M41" s="134">
        <v>-950000</v>
      </c>
      <c r="N41" s="134">
        <v>0</v>
      </c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</row>
    <row r="42" spans="1:33" s="124" customFormat="1" ht="31.5">
      <c r="A42" s="145">
        <v>3.9</v>
      </c>
      <c r="B42" s="133" t="s">
        <v>358</v>
      </c>
      <c r="C42" s="134">
        <v>0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230</v>
      </c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</row>
    <row r="43" spans="1:33" s="124" customFormat="1" ht="47.25">
      <c r="A43" s="145">
        <v>3.1</v>
      </c>
      <c r="B43" s="133" t="s">
        <v>1287</v>
      </c>
      <c r="C43" s="134">
        <v>1091207</v>
      </c>
      <c r="D43" s="134">
        <v>1815</v>
      </c>
      <c r="E43" s="134">
        <v>2070181</v>
      </c>
      <c r="F43" s="134">
        <v>487</v>
      </c>
      <c r="G43" s="134">
        <v>172</v>
      </c>
      <c r="H43" s="134">
        <v>130435</v>
      </c>
      <c r="I43" s="134">
        <v>0</v>
      </c>
      <c r="J43" s="134">
        <v>257219</v>
      </c>
      <c r="K43" s="134">
        <v>937</v>
      </c>
      <c r="L43" s="134">
        <v>256282</v>
      </c>
      <c r="M43" s="134">
        <v>2775549</v>
      </c>
      <c r="N43" s="134">
        <v>11655</v>
      </c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</row>
    <row r="44" spans="1:33" s="124" customFormat="1" ht="15.75">
      <c r="A44" s="145">
        <v>3.11</v>
      </c>
      <c r="B44" s="133" t="s">
        <v>357</v>
      </c>
      <c r="C44" s="134">
        <v>4170</v>
      </c>
      <c r="D44" s="134">
        <v>0</v>
      </c>
      <c r="E44" s="134">
        <v>0</v>
      </c>
      <c r="F44" s="134">
        <v>34</v>
      </c>
      <c r="G44" s="134">
        <v>11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4170</v>
      </c>
      <c r="N44" s="134">
        <v>0</v>
      </c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</row>
    <row r="45" spans="1:33" s="124" customFormat="1" ht="15.75">
      <c r="A45" s="145">
        <v>3.12</v>
      </c>
      <c r="B45" s="133" t="s">
        <v>356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</row>
    <row r="46" spans="1:33" s="124" customFormat="1" ht="15.75">
      <c r="A46" s="145">
        <v>3.13</v>
      </c>
      <c r="B46" s="133" t="s">
        <v>355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</row>
    <row r="47" spans="1:33" s="124" customFormat="1" ht="15.75">
      <c r="A47" s="145">
        <v>3.14</v>
      </c>
      <c r="B47" s="133" t="s">
        <v>354</v>
      </c>
      <c r="C47" s="134">
        <v>343582</v>
      </c>
      <c r="D47" s="134">
        <v>0</v>
      </c>
      <c r="E47" s="134">
        <v>0</v>
      </c>
      <c r="F47" s="134">
        <v>123</v>
      </c>
      <c r="G47" s="134">
        <v>62</v>
      </c>
      <c r="H47" s="134">
        <v>304188</v>
      </c>
      <c r="I47" s="134">
        <v>0</v>
      </c>
      <c r="J47" s="134">
        <v>324464</v>
      </c>
      <c r="K47" s="134">
        <v>246</v>
      </c>
      <c r="L47" s="134">
        <v>324218</v>
      </c>
      <c r="M47" s="134">
        <v>-285070</v>
      </c>
      <c r="N47" s="134">
        <v>16857</v>
      </c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</row>
    <row r="48" spans="1:33" s="124" customFormat="1" ht="47.25">
      <c r="A48" s="145">
        <v>3.15</v>
      </c>
      <c r="B48" s="133" t="s">
        <v>1288</v>
      </c>
      <c r="C48" s="134">
        <v>1071680</v>
      </c>
      <c r="D48" s="134">
        <v>0</v>
      </c>
      <c r="E48" s="134">
        <v>0</v>
      </c>
      <c r="F48" s="134">
        <v>9</v>
      </c>
      <c r="G48" s="134">
        <v>2</v>
      </c>
      <c r="H48" s="134">
        <v>159062</v>
      </c>
      <c r="I48" s="134">
        <v>0</v>
      </c>
      <c r="J48" s="134">
        <v>0</v>
      </c>
      <c r="K48" s="134">
        <v>0</v>
      </c>
      <c r="L48" s="134">
        <v>0</v>
      </c>
      <c r="M48" s="134">
        <v>912618</v>
      </c>
      <c r="N48" s="134">
        <v>6238</v>
      </c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</row>
    <row r="49" spans="1:33" s="124" customFormat="1" ht="15.75">
      <c r="A49" s="145">
        <v>3.16</v>
      </c>
      <c r="B49" s="133" t="s">
        <v>353</v>
      </c>
      <c r="C49" s="134">
        <v>0</v>
      </c>
      <c r="D49" s="134">
        <v>0</v>
      </c>
      <c r="E49" s="134">
        <v>0</v>
      </c>
      <c r="F49" s="134">
        <v>3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</row>
    <row r="50" spans="1:33" s="124" customFormat="1" ht="15.75">
      <c r="A50" s="145">
        <v>3.17</v>
      </c>
      <c r="B50" s="133" t="s">
        <v>352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</row>
    <row r="51" spans="1:33" s="124" customFormat="1" ht="15.75">
      <c r="A51" s="145">
        <v>3.18</v>
      </c>
      <c r="B51" s="133" t="s">
        <v>351</v>
      </c>
      <c r="C51" s="134">
        <v>0</v>
      </c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</row>
    <row r="52" spans="1:33" s="131" customFormat="1" ht="15.75">
      <c r="A52" s="144">
        <v>4</v>
      </c>
      <c r="B52" s="128" t="s">
        <v>6</v>
      </c>
      <c r="C52" s="129">
        <v>76753742</v>
      </c>
      <c r="D52" s="129">
        <v>2596665</v>
      </c>
      <c r="E52" s="129">
        <v>10614294</v>
      </c>
      <c r="F52" s="129">
        <v>255099</v>
      </c>
      <c r="G52" s="129">
        <v>326246</v>
      </c>
      <c r="H52" s="129">
        <v>4738140</v>
      </c>
      <c r="I52" s="129">
        <v>55441</v>
      </c>
      <c r="J52" s="129">
        <v>15666672</v>
      </c>
      <c r="K52" s="129">
        <v>3907819</v>
      </c>
      <c r="L52" s="129">
        <v>11758853</v>
      </c>
      <c r="M52" s="129">
        <v>69559889</v>
      </c>
      <c r="N52" s="129">
        <v>1721322</v>
      </c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</row>
    <row r="53" spans="1:33" s="131" customFormat="1" ht="15.75">
      <c r="A53" s="147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</row>
    <row r="54" spans="1:33" s="131" customFormat="1" ht="15.75">
      <c r="A54" s="147"/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</row>
    <row r="55" spans="1:33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1:33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</row>
    <row r="57" spans="1:33" s="137" customFormat="1" ht="11.25">
      <c r="A57" s="790" t="s">
        <v>394</v>
      </c>
      <c r="B57" s="790"/>
      <c r="C57" s="790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</row>
    <row r="58" spans="1:33" s="140" customFormat="1" ht="18.75">
      <c r="A58" s="77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</row>
    <row r="59" spans="1:33" s="140" customFormat="1" ht="18.7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</row>
    <row r="60" spans="1:33" s="140" customFormat="1" ht="18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</row>
    <row r="61" spans="1:33" s="140" customForma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</row>
    <row r="62" spans="1:33" s="137" customFormat="1" ht="12.75">
      <c r="A62" s="798"/>
      <c r="B62" s="798"/>
      <c r="C62" s="798"/>
      <c r="D62" s="798"/>
      <c r="E62" s="798"/>
      <c r="F62" s="798"/>
      <c r="G62" s="798"/>
      <c r="H62" s="798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</row>
  </sheetData>
  <mergeCells count="24">
    <mergeCell ref="A57:C57"/>
    <mergeCell ref="A58:N58"/>
    <mergeCell ref="A62:H62"/>
    <mergeCell ref="K8:L8"/>
    <mergeCell ref="K9:K11"/>
    <mergeCell ref="L9:L11"/>
    <mergeCell ref="D10:D11"/>
    <mergeCell ref="E10:E11"/>
    <mergeCell ref="A2:N2"/>
    <mergeCell ref="A3:N3"/>
    <mergeCell ref="A4:N4"/>
    <mergeCell ref="A7:A11"/>
    <mergeCell ref="B7:B11"/>
    <mergeCell ref="C7:C11"/>
    <mergeCell ref="D7:E9"/>
    <mergeCell ref="F7:F11"/>
    <mergeCell ref="G7:G11"/>
    <mergeCell ref="H7:I7"/>
    <mergeCell ref="J7:L7"/>
    <mergeCell ref="M7:M11"/>
    <mergeCell ref="N7:N11"/>
    <mergeCell ref="H8:H11"/>
    <mergeCell ref="I8:I11"/>
    <mergeCell ref="J8:J11"/>
  </mergeCells>
  <pageMargins left="0" right="0" top="0.59055118110236227" bottom="0" header="0.31496062992125984" footer="0.31496062992125984"/>
  <pageSetup paperSize="9" scale="44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3"/>
  <sheetViews>
    <sheetView topLeftCell="A4" workbookViewId="0">
      <selection activeCell="C10" sqref="C10"/>
    </sheetView>
  </sheetViews>
  <sheetFormatPr defaultRowHeight="22.5" customHeight="1"/>
  <cols>
    <col min="1" max="1" width="16.42578125" customWidth="1"/>
    <col min="2" max="3" width="11.42578125" customWidth="1"/>
    <col min="4" max="4" width="11.5703125" customWidth="1"/>
    <col min="5" max="7" width="10" customWidth="1"/>
    <col min="8" max="8" width="11" customWidth="1"/>
    <col min="9" max="10" width="10" customWidth="1"/>
    <col min="11" max="11" width="16.42578125" customWidth="1"/>
    <col min="257" max="257" width="16.42578125" customWidth="1"/>
    <col min="258" max="259" width="11.42578125" customWidth="1"/>
    <col min="260" max="260" width="11.5703125" customWidth="1"/>
    <col min="261" max="263" width="10" customWidth="1"/>
    <col min="264" max="264" width="11" customWidth="1"/>
    <col min="265" max="266" width="10" customWidth="1"/>
    <col min="267" max="267" width="16.42578125" customWidth="1"/>
    <col min="513" max="513" width="16.42578125" customWidth="1"/>
    <col min="514" max="515" width="11.42578125" customWidth="1"/>
    <col min="516" max="516" width="11.5703125" customWidth="1"/>
    <col min="517" max="519" width="10" customWidth="1"/>
    <col min="520" max="520" width="11" customWidth="1"/>
    <col min="521" max="522" width="10" customWidth="1"/>
    <col min="523" max="523" width="16.42578125" customWidth="1"/>
    <col min="769" max="769" width="16.42578125" customWidth="1"/>
    <col min="770" max="771" width="11.42578125" customWidth="1"/>
    <col min="772" max="772" width="11.5703125" customWidth="1"/>
    <col min="773" max="775" width="10" customWidth="1"/>
    <col min="776" max="776" width="11" customWidth="1"/>
    <col min="777" max="778" width="10" customWidth="1"/>
    <col min="779" max="779" width="16.42578125" customWidth="1"/>
    <col min="1025" max="1025" width="16.42578125" customWidth="1"/>
    <col min="1026" max="1027" width="11.42578125" customWidth="1"/>
    <col min="1028" max="1028" width="11.5703125" customWidth="1"/>
    <col min="1029" max="1031" width="10" customWidth="1"/>
    <col min="1032" max="1032" width="11" customWidth="1"/>
    <col min="1033" max="1034" width="10" customWidth="1"/>
    <col min="1035" max="1035" width="16.42578125" customWidth="1"/>
    <col min="1281" max="1281" width="16.42578125" customWidth="1"/>
    <col min="1282" max="1283" width="11.42578125" customWidth="1"/>
    <col min="1284" max="1284" width="11.5703125" customWidth="1"/>
    <col min="1285" max="1287" width="10" customWidth="1"/>
    <col min="1288" max="1288" width="11" customWidth="1"/>
    <col min="1289" max="1290" width="10" customWidth="1"/>
    <col min="1291" max="1291" width="16.42578125" customWidth="1"/>
    <col min="1537" max="1537" width="16.42578125" customWidth="1"/>
    <col min="1538" max="1539" width="11.42578125" customWidth="1"/>
    <col min="1540" max="1540" width="11.5703125" customWidth="1"/>
    <col min="1541" max="1543" width="10" customWidth="1"/>
    <col min="1544" max="1544" width="11" customWidth="1"/>
    <col min="1545" max="1546" width="10" customWidth="1"/>
    <col min="1547" max="1547" width="16.42578125" customWidth="1"/>
    <col min="1793" max="1793" width="16.42578125" customWidth="1"/>
    <col min="1794" max="1795" width="11.42578125" customWidth="1"/>
    <col min="1796" max="1796" width="11.5703125" customWidth="1"/>
    <col min="1797" max="1799" width="10" customWidth="1"/>
    <col min="1800" max="1800" width="11" customWidth="1"/>
    <col min="1801" max="1802" width="10" customWidth="1"/>
    <col min="1803" max="1803" width="16.42578125" customWidth="1"/>
    <col min="2049" max="2049" width="16.42578125" customWidth="1"/>
    <col min="2050" max="2051" width="11.42578125" customWidth="1"/>
    <col min="2052" max="2052" width="11.5703125" customWidth="1"/>
    <col min="2053" max="2055" width="10" customWidth="1"/>
    <col min="2056" max="2056" width="11" customWidth="1"/>
    <col min="2057" max="2058" width="10" customWidth="1"/>
    <col min="2059" max="2059" width="16.42578125" customWidth="1"/>
    <col min="2305" max="2305" width="16.42578125" customWidth="1"/>
    <col min="2306" max="2307" width="11.42578125" customWidth="1"/>
    <col min="2308" max="2308" width="11.5703125" customWidth="1"/>
    <col min="2309" max="2311" width="10" customWidth="1"/>
    <col min="2312" max="2312" width="11" customWidth="1"/>
    <col min="2313" max="2314" width="10" customWidth="1"/>
    <col min="2315" max="2315" width="16.42578125" customWidth="1"/>
    <col min="2561" max="2561" width="16.42578125" customWidth="1"/>
    <col min="2562" max="2563" width="11.42578125" customWidth="1"/>
    <col min="2564" max="2564" width="11.5703125" customWidth="1"/>
    <col min="2565" max="2567" width="10" customWidth="1"/>
    <col min="2568" max="2568" width="11" customWidth="1"/>
    <col min="2569" max="2570" width="10" customWidth="1"/>
    <col min="2571" max="2571" width="16.42578125" customWidth="1"/>
    <col min="2817" max="2817" width="16.42578125" customWidth="1"/>
    <col min="2818" max="2819" width="11.42578125" customWidth="1"/>
    <col min="2820" max="2820" width="11.5703125" customWidth="1"/>
    <col min="2821" max="2823" width="10" customWidth="1"/>
    <col min="2824" max="2824" width="11" customWidth="1"/>
    <col min="2825" max="2826" width="10" customWidth="1"/>
    <col min="2827" max="2827" width="16.42578125" customWidth="1"/>
    <col min="3073" max="3073" width="16.42578125" customWidth="1"/>
    <col min="3074" max="3075" width="11.42578125" customWidth="1"/>
    <col min="3076" max="3076" width="11.5703125" customWidth="1"/>
    <col min="3077" max="3079" width="10" customWidth="1"/>
    <col min="3080" max="3080" width="11" customWidth="1"/>
    <col min="3081" max="3082" width="10" customWidth="1"/>
    <col min="3083" max="3083" width="16.42578125" customWidth="1"/>
    <col min="3329" max="3329" width="16.42578125" customWidth="1"/>
    <col min="3330" max="3331" width="11.42578125" customWidth="1"/>
    <col min="3332" max="3332" width="11.5703125" customWidth="1"/>
    <col min="3333" max="3335" width="10" customWidth="1"/>
    <col min="3336" max="3336" width="11" customWidth="1"/>
    <col min="3337" max="3338" width="10" customWidth="1"/>
    <col min="3339" max="3339" width="16.42578125" customWidth="1"/>
    <col min="3585" max="3585" width="16.42578125" customWidth="1"/>
    <col min="3586" max="3587" width="11.42578125" customWidth="1"/>
    <col min="3588" max="3588" width="11.5703125" customWidth="1"/>
    <col min="3589" max="3591" width="10" customWidth="1"/>
    <col min="3592" max="3592" width="11" customWidth="1"/>
    <col min="3593" max="3594" width="10" customWidth="1"/>
    <col min="3595" max="3595" width="16.42578125" customWidth="1"/>
    <col min="3841" max="3841" width="16.42578125" customWidth="1"/>
    <col min="3842" max="3843" width="11.42578125" customWidth="1"/>
    <col min="3844" max="3844" width="11.5703125" customWidth="1"/>
    <col min="3845" max="3847" width="10" customWidth="1"/>
    <col min="3848" max="3848" width="11" customWidth="1"/>
    <col min="3849" max="3850" width="10" customWidth="1"/>
    <col min="3851" max="3851" width="16.42578125" customWidth="1"/>
    <col min="4097" max="4097" width="16.42578125" customWidth="1"/>
    <col min="4098" max="4099" width="11.42578125" customWidth="1"/>
    <col min="4100" max="4100" width="11.5703125" customWidth="1"/>
    <col min="4101" max="4103" width="10" customWidth="1"/>
    <col min="4104" max="4104" width="11" customWidth="1"/>
    <col min="4105" max="4106" width="10" customWidth="1"/>
    <col min="4107" max="4107" width="16.42578125" customWidth="1"/>
    <col min="4353" max="4353" width="16.42578125" customWidth="1"/>
    <col min="4354" max="4355" width="11.42578125" customWidth="1"/>
    <col min="4356" max="4356" width="11.5703125" customWidth="1"/>
    <col min="4357" max="4359" width="10" customWidth="1"/>
    <col min="4360" max="4360" width="11" customWidth="1"/>
    <col min="4361" max="4362" width="10" customWidth="1"/>
    <col min="4363" max="4363" width="16.42578125" customWidth="1"/>
    <col min="4609" max="4609" width="16.42578125" customWidth="1"/>
    <col min="4610" max="4611" width="11.42578125" customWidth="1"/>
    <col min="4612" max="4612" width="11.5703125" customWidth="1"/>
    <col min="4613" max="4615" width="10" customWidth="1"/>
    <col min="4616" max="4616" width="11" customWidth="1"/>
    <col min="4617" max="4618" width="10" customWidth="1"/>
    <col min="4619" max="4619" width="16.42578125" customWidth="1"/>
    <col min="4865" max="4865" width="16.42578125" customWidth="1"/>
    <col min="4866" max="4867" width="11.42578125" customWidth="1"/>
    <col min="4868" max="4868" width="11.5703125" customWidth="1"/>
    <col min="4869" max="4871" width="10" customWidth="1"/>
    <col min="4872" max="4872" width="11" customWidth="1"/>
    <col min="4873" max="4874" width="10" customWidth="1"/>
    <col min="4875" max="4875" width="16.42578125" customWidth="1"/>
    <col min="5121" max="5121" width="16.42578125" customWidth="1"/>
    <col min="5122" max="5123" width="11.42578125" customWidth="1"/>
    <col min="5124" max="5124" width="11.5703125" customWidth="1"/>
    <col min="5125" max="5127" width="10" customWidth="1"/>
    <col min="5128" max="5128" width="11" customWidth="1"/>
    <col min="5129" max="5130" width="10" customWidth="1"/>
    <col min="5131" max="5131" width="16.42578125" customWidth="1"/>
    <col min="5377" max="5377" width="16.42578125" customWidth="1"/>
    <col min="5378" max="5379" width="11.42578125" customWidth="1"/>
    <col min="5380" max="5380" width="11.5703125" customWidth="1"/>
    <col min="5381" max="5383" width="10" customWidth="1"/>
    <col min="5384" max="5384" width="11" customWidth="1"/>
    <col min="5385" max="5386" width="10" customWidth="1"/>
    <col min="5387" max="5387" width="16.42578125" customWidth="1"/>
    <col min="5633" max="5633" width="16.42578125" customWidth="1"/>
    <col min="5634" max="5635" width="11.42578125" customWidth="1"/>
    <col min="5636" max="5636" width="11.5703125" customWidth="1"/>
    <col min="5637" max="5639" width="10" customWidth="1"/>
    <col min="5640" max="5640" width="11" customWidth="1"/>
    <col min="5641" max="5642" width="10" customWidth="1"/>
    <col min="5643" max="5643" width="16.42578125" customWidth="1"/>
    <col min="5889" max="5889" width="16.42578125" customWidth="1"/>
    <col min="5890" max="5891" width="11.42578125" customWidth="1"/>
    <col min="5892" max="5892" width="11.5703125" customWidth="1"/>
    <col min="5893" max="5895" width="10" customWidth="1"/>
    <col min="5896" max="5896" width="11" customWidth="1"/>
    <col min="5897" max="5898" width="10" customWidth="1"/>
    <col min="5899" max="5899" width="16.42578125" customWidth="1"/>
    <col min="6145" max="6145" width="16.42578125" customWidth="1"/>
    <col min="6146" max="6147" width="11.42578125" customWidth="1"/>
    <col min="6148" max="6148" width="11.5703125" customWidth="1"/>
    <col min="6149" max="6151" width="10" customWidth="1"/>
    <col min="6152" max="6152" width="11" customWidth="1"/>
    <col min="6153" max="6154" width="10" customWidth="1"/>
    <col min="6155" max="6155" width="16.42578125" customWidth="1"/>
    <col min="6401" max="6401" width="16.42578125" customWidth="1"/>
    <col min="6402" max="6403" width="11.42578125" customWidth="1"/>
    <col min="6404" max="6404" width="11.5703125" customWidth="1"/>
    <col min="6405" max="6407" width="10" customWidth="1"/>
    <col min="6408" max="6408" width="11" customWidth="1"/>
    <col min="6409" max="6410" width="10" customWidth="1"/>
    <col min="6411" max="6411" width="16.42578125" customWidth="1"/>
    <col min="6657" max="6657" width="16.42578125" customWidth="1"/>
    <col min="6658" max="6659" width="11.42578125" customWidth="1"/>
    <col min="6660" max="6660" width="11.5703125" customWidth="1"/>
    <col min="6661" max="6663" width="10" customWidth="1"/>
    <col min="6664" max="6664" width="11" customWidth="1"/>
    <col min="6665" max="6666" width="10" customWidth="1"/>
    <col min="6667" max="6667" width="16.42578125" customWidth="1"/>
    <col min="6913" max="6913" width="16.42578125" customWidth="1"/>
    <col min="6914" max="6915" width="11.42578125" customWidth="1"/>
    <col min="6916" max="6916" width="11.5703125" customWidth="1"/>
    <col min="6917" max="6919" width="10" customWidth="1"/>
    <col min="6920" max="6920" width="11" customWidth="1"/>
    <col min="6921" max="6922" width="10" customWidth="1"/>
    <col min="6923" max="6923" width="16.42578125" customWidth="1"/>
    <col min="7169" max="7169" width="16.42578125" customWidth="1"/>
    <col min="7170" max="7171" width="11.42578125" customWidth="1"/>
    <col min="7172" max="7172" width="11.5703125" customWidth="1"/>
    <col min="7173" max="7175" width="10" customWidth="1"/>
    <col min="7176" max="7176" width="11" customWidth="1"/>
    <col min="7177" max="7178" width="10" customWidth="1"/>
    <col min="7179" max="7179" width="16.42578125" customWidth="1"/>
    <col min="7425" max="7425" width="16.42578125" customWidth="1"/>
    <col min="7426" max="7427" width="11.42578125" customWidth="1"/>
    <col min="7428" max="7428" width="11.5703125" customWidth="1"/>
    <col min="7429" max="7431" width="10" customWidth="1"/>
    <col min="7432" max="7432" width="11" customWidth="1"/>
    <col min="7433" max="7434" width="10" customWidth="1"/>
    <col min="7435" max="7435" width="16.42578125" customWidth="1"/>
    <col min="7681" max="7681" width="16.42578125" customWidth="1"/>
    <col min="7682" max="7683" width="11.42578125" customWidth="1"/>
    <col min="7684" max="7684" width="11.5703125" customWidth="1"/>
    <col min="7685" max="7687" width="10" customWidth="1"/>
    <col min="7688" max="7688" width="11" customWidth="1"/>
    <col min="7689" max="7690" width="10" customWidth="1"/>
    <col min="7691" max="7691" width="16.42578125" customWidth="1"/>
    <col min="7937" max="7937" width="16.42578125" customWidth="1"/>
    <col min="7938" max="7939" width="11.42578125" customWidth="1"/>
    <col min="7940" max="7940" width="11.5703125" customWidth="1"/>
    <col min="7941" max="7943" width="10" customWidth="1"/>
    <col min="7944" max="7944" width="11" customWidth="1"/>
    <col min="7945" max="7946" width="10" customWidth="1"/>
    <col min="7947" max="7947" width="16.42578125" customWidth="1"/>
    <col min="8193" max="8193" width="16.42578125" customWidth="1"/>
    <col min="8194" max="8195" width="11.42578125" customWidth="1"/>
    <col min="8196" max="8196" width="11.5703125" customWidth="1"/>
    <col min="8197" max="8199" width="10" customWidth="1"/>
    <col min="8200" max="8200" width="11" customWidth="1"/>
    <col min="8201" max="8202" width="10" customWidth="1"/>
    <col min="8203" max="8203" width="16.42578125" customWidth="1"/>
    <col min="8449" max="8449" width="16.42578125" customWidth="1"/>
    <col min="8450" max="8451" width="11.42578125" customWidth="1"/>
    <col min="8452" max="8452" width="11.5703125" customWidth="1"/>
    <col min="8453" max="8455" width="10" customWidth="1"/>
    <col min="8456" max="8456" width="11" customWidth="1"/>
    <col min="8457" max="8458" width="10" customWidth="1"/>
    <col min="8459" max="8459" width="16.42578125" customWidth="1"/>
    <col min="8705" max="8705" width="16.42578125" customWidth="1"/>
    <col min="8706" max="8707" width="11.42578125" customWidth="1"/>
    <col min="8708" max="8708" width="11.5703125" customWidth="1"/>
    <col min="8709" max="8711" width="10" customWidth="1"/>
    <col min="8712" max="8712" width="11" customWidth="1"/>
    <col min="8713" max="8714" width="10" customWidth="1"/>
    <col min="8715" max="8715" width="16.42578125" customWidth="1"/>
    <col min="8961" max="8961" width="16.42578125" customWidth="1"/>
    <col min="8962" max="8963" width="11.42578125" customWidth="1"/>
    <col min="8964" max="8964" width="11.5703125" customWidth="1"/>
    <col min="8965" max="8967" width="10" customWidth="1"/>
    <col min="8968" max="8968" width="11" customWidth="1"/>
    <col min="8969" max="8970" width="10" customWidth="1"/>
    <col min="8971" max="8971" width="16.42578125" customWidth="1"/>
    <col min="9217" max="9217" width="16.42578125" customWidth="1"/>
    <col min="9218" max="9219" width="11.42578125" customWidth="1"/>
    <col min="9220" max="9220" width="11.5703125" customWidth="1"/>
    <col min="9221" max="9223" width="10" customWidth="1"/>
    <col min="9224" max="9224" width="11" customWidth="1"/>
    <col min="9225" max="9226" width="10" customWidth="1"/>
    <col min="9227" max="9227" width="16.42578125" customWidth="1"/>
    <col min="9473" max="9473" width="16.42578125" customWidth="1"/>
    <col min="9474" max="9475" width="11.42578125" customWidth="1"/>
    <col min="9476" max="9476" width="11.5703125" customWidth="1"/>
    <col min="9477" max="9479" width="10" customWidth="1"/>
    <col min="9480" max="9480" width="11" customWidth="1"/>
    <col min="9481" max="9482" width="10" customWidth="1"/>
    <col min="9483" max="9483" width="16.42578125" customWidth="1"/>
    <col min="9729" max="9729" width="16.42578125" customWidth="1"/>
    <col min="9730" max="9731" width="11.42578125" customWidth="1"/>
    <col min="9732" max="9732" width="11.5703125" customWidth="1"/>
    <col min="9733" max="9735" width="10" customWidth="1"/>
    <col min="9736" max="9736" width="11" customWidth="1"/>
    <col min="9737" max="9738" width="10" customWidth="1"/>
    <col min="9739" max="9739" width="16.42578125" customWidth="1"/>
    <col min="9985" max="9985" width="16.42578125" customWidth="1"/>
    <col min="9986" max="9987" width="11.42578125" customWidth="1"/>
    <col min="9988" max="9988" width="11.5703125" customWidth="1"/>
    <col min="9989" max="9991" width="10" customWidth="1"/>
    <col min="9992" max="9992" width="11" customWidth="1"/>
    <col min="9993" max="9994" width="10" customWidth="1"/>
    <col min="9995" max="9995" width="16.42578125" customWidth="1"/>
    <col min="10241" max="10241" width="16.42578125" customWidth="1"/>
    <col min="10242" max="10243" width="11.42578125" customWidth="1"/>
    <col min="10244" max="10244" width="11.5703125" customWidth="1"/>
    <col min="10245" max="10247" width="10" customWidth="1"/>
    <col min="10248" max="10248" width="11" customWidth="1"/>
    <col min="10249" max="10250" width="10" customWidth="1"/>
    <col min="10251" max="10251" width="16.42578125" customWidth="1"/>
    <col min="10497" max="10497" width="16.42578125" customWidth="1"/>
    <col min="10498" max="10499" width="11.42578125" customWidth="1"/>
    <col min="10500" max="10500" width="11.5703125" customWidth="1"/>
    <col min="10501" max="10503" width="10" customWidth="1"/>
    <col min="10504" max="10504" width="11" customWidth="1"/>
    <col min="10505" max="10506" width="10" customWidth="1"/>
    <col min="10507" max="10507" width="16.42578125" customWidth="1"/>
    <col min="10753" max="10753" width="16.42578125" customWidth="1"/>
    <col min="10754" max="10755" width="11.42578125" customWidth="1"/>
    <col min="10756" max="10756" width="11.5703125" customWidth="1"/>
    <col min="10757" max="10759" width="10" customWidth="1"/>
    <col min="10760" max="10760" width="11" customWidth="1"/>
    <col min="10761" max="10762" width="10" customWidth="1"/>
    <col min="10763" max="10763" width="16.42578125" customWidth="1"/>
    <col min="11009" max="11009" width="16.42578125" customWidth="1"/>
    <col min="11010" max="11011" width="11.42578125" customWidth="1"/>
    <col min="11012" max="11012" width="11.5703125" customWidth="1"/>
    <col min="11013" max="11015" width="10" customWidth="1"/>
    <col min="11016" max="11016" width="11" customWidth="1"/>
    <col min="11017" max="11018" width="10" customWidth="1"/>
    <col min="11019" max="11019" width="16.42578125" customWidth="1"/>
    <col min="11265" max="11265" width="16.42578125" customWidth="1"/>
    <col min="11266" max="11267" width="11.42578125" customWidth="1"/>
    <col min="11268" max="11268" width="11.5703125" customWidth="1"/>
    <col min="11269" max="11271" width="10" customWidth="1"/>
    <col min="11272" max="11272" width="11" customWidth="1"/>
    <col min="11273" max="11274" width="10" customWidth="1"/>
    <col min="11275" max="11275" width="16.42578125" customWidth="1"/>
    <col min="11521" max="11521" width="16.42578125" customWidth="1"/>
    <col min="11522" max="11523" width="11.42578125" customWidth="1"/>
    <col min="11524" max="11524" width="11.5703125" customWidth="1"/>
    <col min="11525" max="11527" width="10" customWidth="1"/>
    <col min="11528" max="11528" width="11" customWidth="1"/>
    <col min="11529" max="11530" width="10" customWidth="1"/>
    <col min="11531" max="11531" width="16.42578125" customWidth="1"/>
    <col min="11777" max="11777" width="16.42578125" customWidth="1"/>
    <col min="11778" max="11779" width="11.42578125" customWidth="1"/>
    <col min="11780" max="11780" width="11.5703125" customWidth="1"/>
    <col min="11781" max="11783" width="10" customWidth="1"/>
    <col min="11784" max="11784" width="11" customWidth="1"/>
    <col min="11785" max="11786" width="10" customWidth="1"/>
    <col min="11787" max="11787" width="16.42578125" customWidth="1"/>
    <col min="12033" max="12033" width="16.42578125" customWidth="1"/>
    <col min="12034" max="12035" width="11.42578125" customWidth="1"/>
    <col min="12036" max="12036" width="11.5703125" customWidth="1"/>
    <col min="12037" max="12039" width="10" customWidth="1"/>
    <col min="12040" max="12040" width="11" customWidth="1"/>
    <col min="12041" max="12042" width="10" customWidth="1"/>
    <col min="12043" max="12043" width="16.42578125" customWidth="1"/>
    <col min="12289" max="12289" width="16.42578125" customWidth="1"/>
    <col min="12290" max="12291" width="11.42578125" customWidth="1"/>
    <col min="12292" max="12292" width="11.5703125" customWidth="1"/>
    <col min="12293" max="12295" width="10" customWidth="1"/>
    <col min="12296" max="12296" width="11" customWidth="1"/>
    <col min="12297" max="12298" width="10" customWidth="1"/>
    <col min="12299" max="12299" width="16.42578125" customWidth="1"/>
    <col min="12545" max="12545" width="16.42578125" customWidth="1"/>
    <col min="12546" max="12547" width="11.42578125" customWidth="1"/>
    <col min="12548" max="12548" width="11.5703125" customWidth="1"/>
    <col min="12549" max="12551" width="10" customWidth="1"/>
    <col min="12552" max="12552" width="11" customWidth="1"/>
    <col min="12553" max="12554" width="10" customWidth="1"/>
    <col min="12555" max="12555" width="16.42578125" customWidth="1"/>
    <col min="12801" max="12801" width="16.42578125" customWidth="1"/>
    <col min="12802" max="12803" width="11.42578125" customWidth="1"/>
    <col min="12804" max="12804" width="11.5703125" customWidth="1"/>
    <col min="12805" max="12807" width="10" customWidth="1"/>
    <col min="12808" max="12808" width="11" customWidth="1"/>
    <col min="12809" max="12810" width="10" customWidth="1"/>
    <col min="12811" max="12811" width="16.42578125" customWidth="1"/>
    <col min="13057" max="13057" width="16.42578125" customWidth="1"/>
    <col min="13058" max="13059" width="11.42578125" customWidth="1"/>
    <col min="13060" max="13060" width="11.5703125" customWidth="1"/>
    <col min="13061" max="13063" width="10" customWidth="1"/>
    <col min="13064" max="13064" width="11" customWidth="1"/>
    <col min="13065" max="13066" width="10" customWidth="1"/>
    <col min="13067" max="13067" width="16.42578125" customWidth="1"/>
    <col min="13313" max="13313" width="16.42578125" customWidth="1"/>
    <col min="13314" max="13315" width="11.42578125" customWidth="1"/>
    <col min="13316" max="13316" width="11.5703125" customWidth="1"/>
    <col min="13317" max="13319" width="10" customWidth="1"/>
    <col min="13320" max="13320" width="11" customWidth="1"/>
    <col min="13321" max="13322" width="10" customWidth="1"/>
    <col min="13323" max="13323" width="16.42578125" customWidth="1"/>
    <col min="13569" max="13569" width="16.42578125" customWidth="1"/>
    <col min="13570" max="13571" width="11.42578125" customWidth="1"/>
    <col min="13572" max="13572" width="11.5703125" customWidth="1"/>
    <col min="13573" max="13575" width="10" customWidth="1"/>
    <col min="13576" max="13576" width="11" customWidth="1"/>
    <col min="13577" max="13578" width="10" customWidth="1"/>
    <col min="13579" max="13579" width="16.42578125" customWidth="1"/>
    <col min="13825" max="13825" width="16.42578125" customWidth="1"/>
    <col min="13826" max="13827" width="11.42578125" customWidth="1"/>
    <col min="13828" max="13828" width="11.5703125" customWidth="1"/>
    <col min="13829" max="13831" width="10" customWidth="1"/>
    <col min="13832" max="13832" width="11" customWidth="1"/>
    <col min="13833" max="13834" width="10" customWidth="1"/>
    <col min="13835" max="13835" width="16.42578125" customWidth="1"/>
    <col min="14081" max="14081" width="16.42578125" customWidth="1"/>
    <col min="14082" max="14083" width="11.42578125" customWidth="1"/>
    <col min="14084" max="14084" width="11.5703125" customWidth="1"/>
    <col min="14085" max="14087" width="10" customWidth="1"/>
    <col min="14088" max="14088" width="11" customWidth="1"/>
    <col min="14089" max="14090" width="10" customWidth="1"/>
    <col min="14091" max="14091" width="16.42578125" customWidth="1"/>
    <col min="14337" max="14337" width="16.42578125" customWidth="1"/>
    <col min="14338" max="14339" width="11.42578125" customWidth="1"/>
    <col min="14340" max="14340" width="11.5703125" customWidth="1"/>
    <col min="14341" max="14343" width="10" customWidth="1"/>
    <col min="14344" max="14344" width="11" customWidth="1"/>
    <col min="14345" max="14346" width="10" customWidth="1"/>
    <col min="14347" max="14347" width="16.42578125" customWidth="1"/>
    <col min="14593" max="14593" width="16.42578125" customWidth="1"/>
    <col min="14594" max="14595" width="11.42578125" customWidth="1"/>
    <col min="14596" max="14596" width="11.5703125" customWidth="1"/>
    <col min="14597" max="14599" width="10" customWidth="1"/>
    <col min="14600" max="14600" width="11" customWidth="1"/>
    <col min="14601" max="14602" width="10" customWidth="1"/>
    <col min="14603" max="14603" width="16.42578125" customWidth="1"/>
    <col min="14849" max="14849" width="16.42578125" customWidth="1"/>
    <col min="14850" max="14851" width="11.42578125" customWidth="1"/>
    <col min="14852" max="14852" width="11.5703125" customWidth="1"/>
    <col min="14853" max="14855" width="10" customWidth="1"/>
    <col min="14856" max="14856" width="11" customWidth="1"/>
    <col min="14857" max="14858" width="10" customWidth="1"/>
    <col min="14859" max="14859" width="16.42578125" customWidth="1"/>
    <col min="15105" max="15105" width="16.42578125" customWidth="1"/>
    <col min="15106" max="15107" width="11.42578125" customWidth="1"/>
    <col min="15108" max="15108" width="11.5703125" customWidth="1"/>
    <col min="15109" max="15111" width="10" customWidth="1"/>
    <col min="15112" max="15112" width="11" customWidth="1"/>
    <col min="15113" max="15114" width="10" customWidth="1"/>
    <col min="15115" max="15115" width="16.42578125" customWidth="1"/>
    <col min="15361" max="15361" width="16.42578125" customWidth="1"/>
    <col min="15362" max="15363" width="11.42578125" customWidth="1"/>
    <col min="15364" max="15364" width="11.5703125" customWidth="1"/>
    <col min="15365" max="15367" width="10" customWidth="1"/>
    <col min="15368" max="15368" width="11" customWidth="1"/>
    <col min="15369" max="15370" width="10" customWidth="1"/>
    <col min="15371" max="15371" width="16.42578125" customWidth="1"/>
    <col min="15617" max="15617" width="16.42578125" customWidth="1"/>
    <col min="15618" max="15619" width="11.42578125" customWidth="1"/>
    <col min="15620" max="15620" width="11.5703125" customWidth="1"/>
    <col min="15621" max="15623" width="10" customWidth="1"/>
    <col min="15624" max="15624" width="11" customWidth="1"/>
    <col min="15625" max="15626" width="10" customWidth="1"/>
    <col min="15627" max="15627" width="16.42578125" customWidth="1"/>
    <col min="15873" max="15873" width="16.42578125" customWidth="1"/>
    <col min="15874" max="15875" width="11.42578125" customWidth="1"/>
    <col min="15876" max="15876" width="11.5703125" customWidth="1"/>
    <col min="15877" max="15879" width="10" customWidth="1"/>
    <col min="15880" max="15880" width="11" customWidth="1"/>
    <col min="15881" max="15882" width="10" customWidth="1"/>
    <col min="15883" max="15883" width="16.42578125" customWidth="1"/>
    <col min="16129" max="16129" width="16.42578125" customWidth="1"/>
    <col min="16130" max="16131" width="11.42578125" customWidth="1"/>
    <col min="16132" max="16132" width="11.5703125" customWidth="1"/>
    <col min="16133" max="16135" width="10" customWidth="1"/>
    <col min="16136" max="16136" width="11" customWidth="1"/>
    <col min="16137" max="16138" width="10" customWidth="1"/>
    <col min="16139" max="16139" width="16.42578125" customWidth="1"/>
  </cols>
  <sheetData>
    <row r="1" spans="1:11" s="26" customFormat="1" ht="22.5" customHeight="1">
      <c r="A1" s="801" t="s">
        <v>1300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</row>
    <row r="2" spans="1:11" s="26" customFormat="1" ht="22.5" customHeight="1">
      <c r="A2" s="801" t="s">
        <v>405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</row>
    <row r="3" spans="1:11" s="26" customFormat="1" ht="22.5" customHeight="1">
      <c r="A3" s="800" t="s">
        <v>416</v>
      </c>
      <c r="B3" s="800" t="s">
        <v>416</v>
      </c>
      <c r="C3" s="800" t="s">
        <v>416</v>
      </c>
      <c r="D3" s="800" t="s">
        <v>416</v>
      </c>
      <c r="E3" s="800" t="s">
        <v>416</v>
      </c>
      <c r="F3" s="800" t="s">
        <v>416</v>
      </c>
      <c r="G3" s="800" t="s">
        <v>416</v>
      </c>
      <c r="H3" s="800" t="s">
        <v>416</v>
      </c>
      <c r="I3" s="800" t="s">
        <v>416</v>
      </c>
      <c r="J3" s="800" t="s">
        <v>416</v>
      </c>
      <c r="K3" s="800" t="s">
        <v>416</v>
      </c>
    </row>
    <row r="4" spans="1:11" s="26" customFormat="1" ht="22.5" customHeight="1">
      <c r="A4" s="802" t="s">
        <v>1016</v>
      </c>
      <c r="B4" s="802" t="s">
        <v>416</v>
      </c>
      <c r="C4" s="802" t="s">
        <v>416</v>
      </c>
      <c r="D4" s="802" t="s">
        <v>416</v>
      </c>
      <c r="E4" s="802" t="s">
        <v>416</v>
      </c>
      <c r="F4" s="802" t="s">
        <v>416</v>
      </c>
      <c r="G4" s="802" t="s">
        <v>416</v>
      </c>
      <c r="H4" s="802" t="s">
        <v>416</v>
      </c>
      <c r="I4" s="802" t="s">
        <v>416</v>
      </c>
      <c r="J4" s="802" t="s">
        <v>416</v>
      </c>
      <c r="K4" s="803" t="s">
        <v>416</v>
      </c>
    </row>
    <row r="5" spans="1:11" s="26" customFormat="1" ht="22.5" customHeight="1">
      <c r="A5" s="802" t="s">
        <v>1017</v>
      </c>
      <c r="B5" s="802" t="s">
        <v>416</v>
      </c>
      <c r="C5" s="802" t="s">
        <v>416</v>
      </c>
      <c r="D5" s="802" t="s">
        <v>416</v>
      </c>
      <c r="E5" s="802" t="s">
        <v>416</v>
      </c>
      <c r="F5" s="802" t="s">
        <v>416</v>
      </c>
      <c r="G5" s="802" t="s">
        <v>416</v>
      </c>
      <c r="H5" s="802" t="s">
        <v>416</v>
      </c>
      <c r="I5" s="802" t="s">
        <v>416</v>
      </c>
      <c r="J5" s="802" t="s">
        <v>416</v>
      </c>
      <c r="K5" s="803" t="s">
        <v>416</v>
      </c>
    </row>
    <row r="6" spans="1:11" s="26" customFormat="1" ht="22.5" customHeight="1">
      <c r="A6" s="158" t="s">
        <v>1018</v>
      </c>
      <c r="B6" s="800" t="s">
        <v>416</v>
      </c>
      <c r="C6" s="800" t="s">
        <v>416</v>
      </c>
      <c r="D6" s="800" t="s">
        <v>416</v>
      </c>
      <c r="E6" s="800" t="s">
        <v>416</v>
      </c>
      <c r="F6" s="800" t="s">
        <v>416</v>
      </c>
      <c r="G6" s="800" t="s">
        <v>416</v>
      </c>
      <c r="H6" s="800" t="s">
        <v>416</v>
      </c>
      <c r="I6" s="800" t="s">
        <v>416</v>
      </c>
      <c r="J6" s="800" t="s">
        <v>416</v>
      </c>
      <c r="K6" s="159" t="s">
        <v>1019</v>
      </c>
    </row>
    <row r="7" spans="1:11" s="26" customFormat="1" ht="22.5" customHeight="1">
      <c r="A7" s="804"/>
      <c r="B7" s="805" t="s">
        <v>1301</v>
      </c>
      <c r="C7" s="805" t="s">
        <v>1302</v>
      </c>
      <c r="D7" s="805"/>
      <c r="E7" s="805"/>
      <c r="F7" s="805"/>
      <c r="G7" s="805"/>
      <c r="H7" s="805"/>
      <c r="I7" s="805"/>
      <c r="J7" s="805"/>
      <c r="K7" s="806"/>
    </row>
    <row r="8" spans="1:11" s="26" customFormat="1" ht="22.5" customHeight="1">
      <c r="A8" s="804"/>
      <c r="B8" s="805"/>
      <c r="C8" s="805" t="s">
        <v>1303</v>
      </c>
      <c r="D8" s="805" t="s">
        <v>1304</v>
      </c>
      <c r="E8" s="805"/>
      <c r="F8" s="805"/>
      <c r="G8" s="805"/>
      <c r="H8" s="805"/>
      <c r="I8" s="805" t="s">
        <v>1305</v>
      </c>
      <c r="J8" s="805" t="s">
        <v>1306</v>
      </c>
      <c r="K8" s="806"/>
    </row>
    <row r="9" spans="1:11" s="26" customFormat="1" ht="22.5" customHeight="1">
      <c r="A9" s="804"/>
      <c r="B9" s="805"/>
      <c r="C9" s="805"/>
      <c r="D9" s="160" t="s">
        <v>1307</v>
      </c>
      <c r="E9" s="160" t="s">
        <v>1308</v>
      </c>
      <c r="F9" s="160" t="s">
        <v>1309</v>
      </c>
      <c r="G9" s="160" t="s">
        <v>1310</v>
      </c>
      <c r="H9" s="160" t="s">
        <v>1311</v>
      </c>
      <c r="I9" s="805"/>
      <c r="J9" s="805"/>
      <c r="K9" s="806"/>
    </row>
    <row r="10" spans="1:11" s="26" customFormat="1" ht="22.5" customHeight="1">
      <c r="A10" s="161" t="s">
        <v>404</v>
      </c>
      <c r="B10" s="162">
        <v>1110205427</v>
      </c>
      <c r="C10" s="162">
        <v>1055120598</v>
      </c>
      <c r="D10" s="162">
        <v>669859958</v>
      </c>
      <c r="E10" s="162">
        <v>142762196</v>
      </c>
      <c r="F10" s="162">
        <v>41471453</v>
      </c>
      <c r="G10" s="162">
        <v>34563201</v>
      </c>
      <c r="H10" s="162">
        <v>166463790</v>
      </c>
      <c r="I10" s="162">
        <v>47745261</v>
      </c>
      <c r="J10" s="162">
        <v>7339568</v>
      </c>
      <c r="K10" s="161" t="s">
        <v>405</v>
      </c>
    </row>
    <row r="11" spans="1:11" s="26" customFormat="1" ht="22.5" customHeight="1">
      <c r="A11" s="163" t="s">
        <v>406</v>
      </c>
      <c r="B11" s="162">
        <v>842986889</v>
      </c>
      <c r="C11" s="162">
        <v>790387572</v>
      </c>
      <c r="D11" s="162">
        <v>568986586</v>
      </c>
      <c r="E11" s="162">
        <v>94002142</v>
      </c>
      <c r="F11" s="162">
        <v>22843935</v>
      </c>
      <c r="G11" s="162">
        <v>4312860</v>
      </c>
      <c r="H11" s="162">
        <v>100242049</v>
      </c>
      <c r="I11" s="162">
        <v>46398242</v>
      </c>
      <c r="J11" s="162">
        <v>6201075</v>
      </c>
      <c r="K11" s="163" t="s">
        <v>407</v>
      </c>
    </row>
    <row r="12" spans="1:11" s="26" customFormat="1" ht="22.5" customHeight="1">
      <c r="A12" s="158" t="s">
        <v>1312</v>
      </c>
      <c r="B12" s="162">
        <v>624623485</v>
      </c>
      <c r="C12" s="162">
        <v>615078191</v>
      </c>
      <c r="D12" s="162">
        <v>446425543</v>
      </c>
      <c r="E12" s="162">
        <v>84749185</v>
      </c>
      <c r="F12" s="162">
        <v>21436115</v>
      </c>
      <c r="G12" s="162">
        <v>3429779</v>
      </c>
      <c r="H12" s="162">
        <v>59037569</v>
      </c>
      <c r="I12" s="162">
        <v>8102132</v>
      </c>
      <c r="J12" s="162">
        <v>1443162</v>
      </c>
      <c r="K12" s="158" t="s">
        <v>1313</v>
      </c>
    </row>
    <row r="13" spans="1:11" s="26" customFormat="1" ht="22.5" customHeight="1">
      <c r="A13" s="164" t="s">
        <v>1314</v>
      </c>
      <c r="B13" s="162">
        <v>1381165</v>
      </c>
      <c r="C13" s="162">
        <v>1360830</v>
      </c>
      <c r="D13" s="162">
        <v>1154364</v>
      </c>
      <c r="E13" s="165" t="s">
        <v>408</v>
      </c>
      <c r="F13" s="165" t="s">
        <v>408</v>
      </c>
      <c r="G13" s="165" t="s">
        <v>408</v>
      </c>
      <c r="H13" s="162">
        <v>206466</v>
      </c>
      <c r="I13" s="162">
        <v>17835</v>
      </c>
      <c r="J13" s="165" t="s">
        <v>1020</v>
      </c>
      <c r="K13" s="164" t="s">
        <v>1315</v>
      </c>
    </row>
    <row r="14" spans="1:11" s="26" customFormat="1" ht="22.5" customHeight="1">
      <c r="A14" s="158" t="s">
        <v>1316</v>
      </c>
      <c r="B14" s="162">
        <v>215878041</v>
      </c>
      <c r="C14" s="162">
        <v>173764025</v>
      </c>
      <c r="D14" s="162">
        <v>121732034</v>
      </c>
      <c r="E14" s="162">
        <v>9217136</v>
      </c>
      <c r="F14" s="162">
        <v>1308975</v>
      </c>
      <c r="G14" s="162">
        <v>852483</v>
      </c>
      <c r="H14" s="162">
        <v>40653397</v>
      </c>
      <c r="I14" s="162">
        <v>37876721</v>
      </c>
      <c r="J14" s="162">
        <v>4237295</v>
      </c>
      <c r="K14" s="158" t="s">
        <v>1317</v>
      </c>
    </row>
    <row r="15" spans="1:11" s="26" customFormat="1" ht="22.5" customHeight="1">
      <c r="A15" s="158" t="s">
        <v>1318</v>
      </c>
      <c r="B15" s="162">
        <v>2485363</v>
      </c>
      <c r="C15" s="162">
        <v>1545356</v>
      </c>
      <c r="D15" s="162">
        <v>829009</v>
      </c>
      <c r="E15" s="162">
        <v>35821</v>
      </c>
      <c r="F15" s="165" t="s">
        <v>1020</v>
      </c>
      <c r="G15" s="162">
        <v>30598</v>
      </c>
      <c r="H15" s="162">
        <v>551083</v>
      </c>
      <c r="I15" s="162">
        <v>419389</v>
      </c>
      <c r="J15" s="162">
        <v>520618</v>
      </c>
      <c r="K15" s="158" t="s">
        <v>1319</v>
      </c>
    </row>
    <row r="16" spans="1:11" s="26" customFormat="1" ht="22.5" customHeight="1">
      <c r="A16" s="158" t="s">
        <v>1320</v>
      </c>
      <c r="B16" s="162">
        <v>952800</v>
      </c>
      <c r="C16" s="162">
        <v>482606</v>
      </c>
      <c r="D16" s="162">
        <v>14837</v>
      </c>
      <c r="E16" s="165" t="s">
        <v>408</v>
      </c>
      <c r="F16" s="165" t="s">
        <v>408</v>
      </c>
      <c r="G16" s="165" t="s">
        <v>408</v>
      </c>
      <c r="H16" s="162">
        <v>467769</v>
      </c>
      <c r="I16" s="162">
        <v>24026</v>
      </c>
      <c r="J16" s="162">
        <v>446168</v>
      </c>
      <c r="K16" s="158" t="s">
        <v>1321</v>
      </c>
    </row>
    <row r="17" spans="1:11" s="26" customFormat="1" ht="22.5" customHeight="1">
      <c r="A17" s="163" t="s">
        <v>1021</v>
      </c>
      <c r="B17" s="162">
        <v>249498131</v>
      </c>
      <c r="C17" s="162">
        <v>247675835</v>
      </c>
      <c r="D17" s="162">
        <v>87915013</v>
      </c>
      <c r="E17" s="162">
        <v>47598911</v>
      </c>
      <c r="F17" s="162">
        <v>18136901</v>
      </c>
      <c r="G17" s="162">
        <v>29804590</v>
      </c>
      <c r="H17" s="162">
        <v>64220420</v>
      </c>
      <c r="I17" s="162">
        <v>1206940</v>
      </c>
      <c r="J17" s="162">
        <v>615356</v>
      </c>
      <c r="K17" s="163" t="s">
        <v>409</v>
      </c>
    </row>
    <row r="18" spans="1:11" s="26" customFormat="1" ht="22.5" customHeight="1">
      <c r="A18" s="163" t="s">
        <v>1022</v>
      </c>
      <c r="B18" s="162">
        <v>5120936</v>
      </c>
      <c r="C18" s="162">
        <v>4636598</v>
      </c>
      <c r="D18" s="162">
        <v>3854542</v>
      </c>
      <c r="E18" s="162">
        <v>170997</v>
      </c>
      <c r="F18" s="162">
        <v>4754</v>
      </c>
      <c r="G18" s="162">
        <v>114677</v>
      </c>
      <c r="H18" s="162">
        <v>491628</v>
      </c>
      <c r="I18" s="162">
        <v>570</v>
      </c>
      <c r="J18" s="162">
        <v>483768</v>
      </c>
      <c r="K18" s="163" t="s">
        <v>410</v>
      </c>
    </row>
    <row r="19" spans="1:11" s="26" customFormat="1" ht="22.5" customHeight="1">
      <c r="A19" s="163" t="s">
        <v>411</v>
      </c>
      <c r="B19" s="162">
        <v>968340</v>
      </c>
      <c r="C19" s="162">
        <v>934664</v>
      </c>
      <c r="D19" s="162">
        <v>667715</v>
      </c>
      <c r="E19" s="162">
        <v>80767</v>
      </c>
      <c r="F19" s="162">
        <v>13398</v>
      </c>
      <c r="G19" s="162">
        <v>4777</v>
      </c>
      <c r="H19" s="162">
        <v>168007</v>
      </c>
      <c r="I19" s="165" t="s">
        <v>408</v>
      </c>
      <c r="J19" s="162">
        <v>33676</v>
      </c>
      <c r="K19" s="163" t="s">
        <v>412</v>
      </c>
    </row>
    <row r="20" spans="1:11" s="26" customFormat="1" ht="22.5" customHeight="1">
      <c r="A20" s="158" t="s">
        <v>1322</v>
      </c>
      <c r="B20" s="162">
        <v>609175</v>
      </c>
      <c r="C20" s="162">
        <v>609175</v>
      </c>
      <c r="D20" s="162">
        <v>456966</v>
      </c>
      <c r="E20" s="162">
        <v>80436</v>
      </c>
      <c r="F20" s="162">
        <v>10940</v>
      </c>
      <c r="G20" s="162">
        <v>4777</v>
      </c>
      <c r="H20" s="162">
        <v>56056</v>
      </c>
      <c r="I20" s="165" t="s">
        <v>408</v>
      </c>
      <c r="J20" s="165" t="s">
        <v>408</v>
      </c>
      <c r="K20" s="158" t="s">
        <v>1323</v>
      </c>
    </row>
    <row r="21" spans="1:11" s="26" customFormat="1" ht="22.5" customHeight="1">
      <c r="A21" s="158" t="s">
        <v>1324</v>
      </c>
      <c r="B21" s="162">
        <v>359165</v>
      </c>
      <c r="C21" s="162">
        <v>325489</v>
      </c>
      <c r="D21" s="162">
        <v>210749</v>
      </c>
      <c r="E21" s="162">
        <v>331</v>
      </c>
      <c r="F21" s="162">
        <v>2458</v>
      </c>
      <c r="G21" s="165" t="s">
        <v>408</v>
      </c>
      <c r="H21" s="162">
        <v>111951</v>
      </c>
      <c r="I21" s="165" t="s">
        <v>408</v>
      </c>
      <c r="J21" s="162">
        <v>33676</v>
      </c>
      <c r="K21" s="158" t="s">
        <v>1325</v>
      </c>
    </row>
    <row r="22" spans="1:11" s="26" customFormat="1" ht="22.5" customHeight="1">
      <c r="A22" s="163" t="s">
        <v>1023</v>
      </c>
      <c r="B22" s="162">
        <v>11631131</v>
      </c>
      <c r="C22" s="162">
        <v>11485929</v>
      </c>
      <c r="D22" s="162">
        <v>8436102</v>
      </c>
      <c r="E22" s="162">
        <v>909379</v>
      </c>
      <c r="F22" s="162">
        <v>472465</v>
      </c>
      <c r="G22" s="162">
        <v>326297</v>
      </c>
      <c r="H22" s="162">
        <v>1341686</v>
      </c>
      <c r="I22" s="162">
        <v>139509</v>
      </c>
      <c r="J22" s="162">
        <v>5693</v>
      </c>
      <c r="K22" s="163" t="s">
        <v>1024</v>
      </c>
    </row>
    <row r="23" spans="1:11" ht="22.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</row>
  </sheetData>
  <mergeCells count="14">
    <mergeCell ref="A7:A9"/>
    <mergeCell ref="B7:B9"/>
    <mergeCell ref="C7:J7"/>
    <mergeCell ref="K7:K9"/>
    <mergeCell ref="C8:C9"/>
    <mergeCell ref="D8:H8"/>
    <mergeCell ref="I8:I9"/>
    <mergeCell ref="J8:J9"/>
    <mergeCell ref="B6:J6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222"/>
  <sheetViews>
    <sheetView showGridLines="0" topLeftCell="A146" workbookViewId="0">
      <selection activeCell="P187" sqref="P187"/>
    </sheetView>
  </sheetViews>
  <sheetFormatPr defaultRowHeight="12.75"/>
  <cols>
    <col min="1" max="1" width="27.42578125" style="400" customWidth="1"/>
    <col min="2" max="2" width="2.42578125" style="400" customWidth="1"/>
    <col min="3" max="13" width="9.140625" style="400"/>
    <col min="14" max="14" width="11" style="400" bestFit="1" customWidth="1"/>
    <col min="15" max="16384" width="9.140625" style="400"/>
  </cols>
  <sheetData>
    <row r="1" spans="1:12" hidden="1">
      <c r="A1" s="399" t="e">
        <f ca="1">DotStatQuery(B1)</f>
        <v>#NAME?</v>
      </c>
      <c r="B1" s="399" t="s">
        <v>1430</v>
      </c>
    </row>
    <row r="2" spans="1:12" ht="23.25">
      <c r="A2" s="401" t="s">
        <v>1431</v>
      </c>
    </row>
    <row r="3" spans="1:12">
      <c r="A3" s="807" t="s">
        <v>1432</v>
      </c>
      <c r="B3" s="808"/>
      <c r="C3" s="809" t="s">
        <v>1433</v>
      </c>
      <c r="D3" s="810"/>
      <c r="E3" s="810"/>
      <c r="F3" s="810"/>
      <c r="G3" s="810"/>
      <c r="H3" s="810"/>
      <c r="I3" s="810"/>
      <c r="J3" s="810"/>
      <c r="K3" s="810"/>
      <c r="L3" s="811"/>
    </row>
    <row r="4" spans="1:12">
      <c r="A4" s="807" t="s">
        <v>1434</v>
      </c>
      <c r="B4" s="808"/>
      <c r="C4" s="809" t="s">
        <v>1435</v>
      </c>
      <c r="D4" s="810"/>
      <c r="E4" s="810"/>
      <c r="F4" s="810"/>
      <c r="G4" s="810"/>
      <c r="H4" s="810"/>
      <c r="I4" s="810"/>
      <c r="J4" s="810"/>
      <c r="K4" s="810"/>
      <c r="L4" s="811"/>
    </row>
    <row r="5" spans="1:12">
      <c r="A5" s="807" t="s">
        <v>1436</v>
      </c>
      <c r="B5" s="808"/>
      <c r="C5" s="812" t="s">
        <v>1437</v>
      </c>
      <c r="D5" s="813"/>
      <c r="E5" s="813"/>
      <c r="F5" s="813"/>
      <c r="G5" s="813"/>
      <c r="H5" s="813"/>
      <c r="I5" s="813"/>
      <c r="J5" s="813"/>
      <c r="K5" s="813"/>
      <c r="L5" s="814"/>
    </row>
    <row r="6" spans="1:12">
      <c r="A6" s="807" t="s">
        <v>1438</v>
      </c>
      <c r="B6" s="808"/>
      <c r="C6" s="809" t="s">
        <v>1439</v>
      </c>
      <c r="D6" s="810"/>
      <c r="E6" s="810"/>
      <c r="F6" s="810"/>
      <c r="G6" s="810"/>
      <c r="H6" s="810"/>
      <c r="I6" s="810"/>
      <c r="J6" s="810"/>
      <c r="K6" s="810"/>
      <c r="L6" s="811"/>
    </row>
    <row r="7" spans="1:12">
      <c r="A7" s="807" t="s">
        <v>1440</v>
      </c>
      <c r="B7" s="808"/>
      <c r="C7" s="812" t="s">
        <v>1441</v>
      </c>
      <c r="D7" s="813"/>
      <c r="E7" s="813"/>
      <c r="F7" s="813"/>
      <c r="G7" s="813"/>
      <c r="H7" s="813"/>
      <c r="I7" s="813"/>
      <c r="J7" s="813"/>
      <c r="K7" s="813"/>
      <c r="L7" s="814"/>
    </row>
    <row r="8" spans="1:12">
      <c r="A8" s="807" t="s">
        <v>1442</v>
      </c>
      <c r="B8" s="808"/>
      <c r="C8" s="812" t="s">
        <v>1443</v>
      </c>
      <c r="D8" s="813"/>
      <c r="E8" s="813"/>
      <c r="F8" s="813"/>
      <c r="G8" s="813"/>
      <c r="H8" s="813"/>
      <c r="I8" s="813"/>
      <c r="J8" s="813"/>
      <c r="K8" s="813"/>
      <c r="L8" s="814"/>
    </row>
    <row r="9" spans="1:12">
      <c r="A9" s="807" t="s">
        <v>1444</v>
      </c>
      <c r="B9" s="808"/>
      <c r="C9" s="809" t="s">
        <v>1445</v>
      </c>
      <c r="D9" s="810"/>
      <c r="E9" s="810"/>
      <c r="F9" s="810"/>
      <c r="G9" s="810"/>
      <c r="H9" s="810"/>
      <c r="I9" s="810"/>
      <c r="J9" s="810"/>
      <c r="K9" s="810"/>
      <c r="L9" s="811"/>
    </row>
    <row r="10" spans="1:12">
      <c r="A10" s="807" t="s">
        <v>1446</v>
      </c>
      <c r="B10" s="808"/>
      <c r="C10" s="809" t="s">
        <v>1447</v>
      </c>
      <c r="D10" s="810"/>
      <c r="E10" s="810"/>
      <c r="F10" s="810"/>
      <c r="G10" s="810"/>
      <c r="H10" s="810"/>
      <c r="I10" s="810"/>
      <c r="J10" s="810"/>
      <c r="K10" s="810"/>
      <c r="L10" s="811"/>
    </row>
    <row r="11" spans="1:12">
      <c r="A11" s="815" t="s">
        <v>1448</v>
      </c>
      <c r="B11" s="816"/>
      <c r="C11" s="402" t="s">
        <v>1449</v>
      </c>
      <c r="D11" s="402" t="s">
        <v>1450</v>
      </c>
      <c r="E11" s="402" t="s">
        <v>1451</v>
      </c>
      <c r="F11" s="402" t="s">
        <v>1452</v>
      </c>
      <c r="G11" s="402" t="s">
        <v>1453</v>
      </c>
      <c r="H11" s="402" t="s">
        <v>1454</v>
      </c>
      <c r="I11" s="402" t="s">
        <v>1455</v>
      </c>
      <c r="J11" s="402" t="s">
        <v>1456</v>
      </c>
      <c r="K11" s="402" t="s">
        <v>1457</v>
      </c>
      <c r="L11" s="402" t="s">
        <v>1458</v>
      </c>
    </row>
    <row r="12" spans="1:12" ht="13.5">
      <c r="A12" s="403" t="s">
        <v>1459</v>
      </c>
      <c r="B12" s="404" t="s">
        <v>416</v>
      </c>
      <c r="C12" s="404" t="s">
        <v>416</v>
      </c>
      <c r="D12" s="404" t="s">
        <v>416</v>
      </c>
      <c r="E12" s="404" t="s">
        <v>416</v>
      </c>
      <c r="F12" s="404" t="s">
        <v>416</v>
      </c>
      <c r="G12" s="404" t="s">
        <v>416</v>
      </c>
      <c r="H12" s="404" t="s">
        <v>416</v>
      </c>
      <c r="I12" s="404" t="s">
        <v>416</v>
      </c>
      <c r="J12" s="404" t="s">
        <v>416</v>
      </c>
      <c r="K12" s="404" t="s">
        <v>416</v>
      </c>
      <c r="L12" s="404" t="s">
        <v>416</v>
      </c>
    </row>
    <row r="13" spans="1:12" ht="13.5">
      <c r="A13" s="405" t="s">
        <v>1460</v>
      </c>
      <c r="B13" s="404" t="s">
        <v>416</v>
      </c>
      <c r="C13" s="406">
        <v>7191.3736049999998</v>
      </c>
      <c r="D13" s="406">
        <v>7914.3328579999998</v>
      </c>
      <c r="E13" s="406">
        <v>9634.1296430000002</v>
      </c>
      <c r="F13" s="406">
        <v>9198.1642210000009</v>
      </c>
      <c r="G13" s="406">
        <v>8690.7952100000002</v>
      </c>
      <c r="H13" s="406">
        <v>9219.876816</v>
      </c>
      <c r="I13" s="406">
        <v>11668.965109000001</v>
      </c>
      <c r="J13" s="406">
        <v>10182.090767</v>
      </c>
      <c r="K13" s="406">
        <v>15076.178223000001</v>
      </c>
      <c r="L13" s="406">
        <v>11760.569305000001</v>
      </c>
    </row>
    <row r="14" spans="1:12" ht="13.5">
      <c r="A14" s="405" t="s">
        <v>1461</v>
      </c>
      <c r="B14" s="404" t="s">
        <v>416</v>
      </c>
      <c r="C14" s="407">
        <v>90.345392000000004</v>
      </c>
      <c r="D14" s="407">
        <v>219.50729200000001</v>
      </c>
      <c r="E14" s="407">
        <v>94.420776000000004</v>
      </c>
      <c r="F14" s="407">
        <v>232.76498900000001</v>
      </c>
      <c r="G14" s="407">
        <v>89.594635999999994</v>
      </c>
      <c r="H14" s="407">
        <v>90.162002999999999</v>
      </c>
      <c r="I14" s="407">
        <v>207.63124400000001</v>
      </c>
      <c r="J14" s="407">
        <v>161.250631</v>
      </c>
      <c r="K14" s="407">
        <v>230.62705800000001</v>
      </c>
      <c r="L14" s="407">
        <v>135.924555</v>
      </c>
    </row>
    <row r="15" spans="1:12" ht="13.5">
      <c r="A15" s="405" t="s">
        <v>1462</v>
      </c>
      <c r="B15" s="404" t="s">
        <v>416</v>
      </c>
      <c r="C15" s="406">
        <v>10.297518</v>
      </c>
      <c r="D15" s="406">
        <v>11.316654</v>
      </c>
      <c r="E15" s="406">
        <v>13.782983</v>
      </c>
      <c r="F15" s="406">
        <v>5.4964440000000003</v>
      </c>
      <c r="G15" s="406">
        <v>8.2828289999999996</v>
      </c>
      <c r="H15" s="406">
        <v>6.5034289999999997</v>
      </c>
      <c r="I15" s="406">
        <v>3.5251009999999998</v>
      </c>
      <c r="J15" s="406">
        <v>18.556063999999999</v>
      </c>
      <c r="K15" s="406">
        <v>3.0424859999999998</v>
      </c>
      <c r="L15" s="406">
        <v>1.441802</v>
      </c>
    </row>
    <row r="16" spans="1:12" ht="13.5">
      <c r="A16" s="405" t="s">
        <v>1463</v>
      </c>
      <c r="B16" s="404" t="s">
        <v>416</v>
      </c>
      <c r="C16" s="407">
        <v>6.3051719999999998</v>
      </c>
      <c r="D16" s="407">
        <v>2.497007</v>
      </c>
      <c r="E16" s="407">
        <v>2.4971589999999999</v>
      </c>
      <c r="F16" s="407">
        <v>12.667377</v>
      </c>
      <c r="G16" s="407">
        <v>1.248373</v>
      </c>
      <c r="H16" s="407">
        <v>5.2127270000000001</v>
      </c>
      <c r="I16" s="407">
        <v>9.7343779999999995</v>
      </c>
      <c r="J16" s="407">
        <v>5.6842940000000004</v>
      </c>
      <c r="K16" s="407">
        <v>0.61168800000000001</v>
      </c>
      <c r="L16" s="407">
        <v>13.459301999999999</v>
      </c>
    </row>
    <row r="17" spans="1:12" ht="13.5">
      <c r="A17" s="405" t="s">
        <v>1464</v>
      </c>
      <c r="B17" s="404" t="s">
        <v>416</v>
      </c>
      <c r="C17" s="406">
        <v>14.940753000000001</v>
      </c>
      <c r="D17" s="406">
        <v>70.646497999999994</v>
      </c>
      <c r="E17" s="406">
        <v>0.79684600000000005</v>
      </c>
      <c r="F17" s="406">
        <v>52.855561000000002</v>
      </c>
      <c r="G17" s="406">
        <v>12.033576</v>
      </c>
      <c r="H17" s="406">
        <v>6.3341900000000004</v>
      </c>
      <c r="I17" s="406">
        <v>18.484995999999999</v>
      </c>
      <c r="J17" s="406">
        <v>23.253685000000001</v>
      </c>
      <c r="K17" s="406">
        <v>1.6134949999999999</v>
      </c>
      <c r="L17" s="406">
        <v>0.936477</v>
      </c>
    </row>
    <row r="18" spans="1:12" ht="13.5">
      <c r="A18" s="405" t="s">
        <v>1465</v>
      </c>
      <c r="B18" s="404" t="s">
        <v>416</v>
      </c>
      <c r="C18" s="407">
        <v>2.5842890000000001</v>
      </c>
      <c r="D18" s="407">
        <v>1.6635E-2</v>
      </c>
      <c r="E18" s="407">
        <v>3.649041</v>
      </c>
      <c r="F18" s="407">
        <v>0.215726</v>
      </c>
      <c r="G18" s="407" t="s">
        <v>1466</v>
      </c>
      <c r="H18" s="407" t="s">
        <v>1466</v>
      </c>
      <c r="I18" s="407" t="s">
        <v>1466</v>
      </c>
      <c r="J18" s="407" t="s">
        <v>1466</v>
      </c>
      <c r="K18" s="407" t="s">
        <v>1466</v>
      </c>
      <c r="L18" s="407" t="s">
        <v>1466</v>
      </c>
    </row>
    <row r="19" spans="1:12" ht="13.5">
      <c r="A19" s="405" t="s">
        <v>1467</v>
      </c>
      <c r="B19" s="404" t="s">
        <v>416</v>
      </c>
      <c r="C19" s="406" t="s">
        <v>1466</v>
      </c>
      <c r="D19" s="406" t="s">
        <v>1466</v>
      </c>
      <c r="E19" s="406" t="s">
        <v>1466</v>
      </c>
      <c r="F19" s="406" t="s">
        <v>1466</v>
      </c>
      <c r="G19" s="406" t="s">
        <v>1466</v>
      </c>
      <c r="H19" s="406" t="s">
        <v>1466</v>
      </c>
      <c r="I19" s="406" t="s">
        <v>1466</v>
      </c>
      <c r="J19" s="406" t="s">
        <v>1466</v>
      </c>
      <c r="K19" s="406" t="s">
        <v>1466</v>
      </c>
      <c r="L19" s="406" t="s">
        <v>1466</v>
      </c>
    </row>
    <row r="20" spans="1:12" ht="21">
      <c r="A20" s="405" t="s">
        <v>1468</v>
      </c>
      <c r="B20" s="404" t="s">
        <v>416</v>
      </c>
      <c r="C20" s="407">
        <v>1.422671</v>
      </c>
      <c r="D20" s="407">
        <v>3.255601</v>
      </c>
      <c r="E20" s="407">
        <v>1.5608789999999999</v>
      </c>
      <c r="F20" s="407">
        <v>0.235731</v>
      </c>
      <c r="G20" s="407">
        <v>3.9292600000000002</v>
      </c>
      <c r="H20" s="407">
        <v>0.202649</v>
      </c>
      <c r="I20" s="407">
        <v>3.348087</v>
      </c>
      <c r="J20" s="407">
        <v>0.52309399999999995</v>
      </c>
      <c r="K20" s="407">
        <v>0.73540300000000003</v>
      </c>
      <c r="L20" s="407">
        <v>1.3275999999999999</v>
      </c>
    </row>
    <row r="21" spans="1:12" ht="13.5">
      <c r="A21" s="405" t="s">
        <v>1469</v>
      </c>
      <c r="B21" s="404" t="s">
        <v>416</v>
      </c>
      <c r="C21" s="406" t="s">
        <v>1466</v>
      </c>
      <c r="D21" s="406" t="s">
        <v>1466</v>
      </c>
      <c r="E21" s="406" t="s">
        <v>1466</v>
      </c>
      <c r="F21" s="406" t="s">
        <v>1466</v>
      </c>
      <c r="G21" s="406" t="s">
        <v>1466</v>
      </c>
      <c r="H21" s="406" t="s">
        <v>1466</v>
      </c>
      <c r="I21" s="406" t="s">
        <v>1466</v>
      </c>
      <c r="J21" s="406" t="s">
        <v>1466</v>
      </c>
      <c r="K21" s="406" t="s">
        <v>1466</v>
      </c>
      <c r="L21" s="406" t="s">
        <v>1466</v>
      </c>
    </row>
    <row r="22" spans="1:12" ht="13.5">
      <c r="A22" s="405" t="s">
        <v>1470</v>
      </c>
      <c r="B22" s="404" t="s">
        <v>416</v>
      </c>
      <c r="C22" s="407" t="s">
        <v>1466</v>
      </c>
      <c r="D22" s="407" t="s">
        <v>1466</v>
      </c>
      <c r="E22" s="407">
        <v>2.513998</v>
      </c>
      <c r="F22" s="407">
        <v>6.1691609999999999</v>
      </c>
      <c r="G22" s="407">
        <v>4.5707279999999999</v>
      </c>
      <c r="H22" s="407">
        <v>4.1839519999999997</v>
      </c>
      <c r="I22" s="407">
        <v>9.2590880000000002</v>
      </c>
      <c r="J22" s="407">
        <v>30.371144000000001</v>
      </c>
      <c r="K22" s="407">
        <v>11.913201000000001</v>
      </c>
      <c r="L22" s="407">
        <v>6.5133739999999998</v>
      </c>
    </row>
    <row r="23" spans="1:12" ht="13.5">
      <c r="A23" s="405" t="s">
        <v>1471</v>
      </c>
      <c r="B23" s="404" t="s">
        <v>416</v>
      </c>
      <c r="C23" s="406" t="s">
        <v>1466</v>
      </c>
      <c r="D23" s="406" t="s">
        <v>1466</v>
      </c>
      <c r="E23" s="406" t="s">
        <v>1466</v>
      </c>
      <c r="F23" s="406" t="s">
        <v>1466</v>
      </c>
      <c r="G23" s="406" t="s">
        <v>1466</v>
      </c>
      <c r="H23" s="406" t="s">
        <v>1466</v>
      </c>
      <c r="I23" s="406" t="s">
        <v>1466</v>
      </c>
      <c r="J23" s="406" t="s">
        <v>1466</v>
      </c>
      <c r="K23" s="406" t="s">
        <v>1466</v>
      </c>
      <c r="L23" s="406" t="s">
        <v>1466</v>
      </c>
    </row>
    <row r="24" spans="1:12" ht="13.5">
      <c r="A24" s="405" t="s">
        <v>1472</v>
      </c>
      <c r="B24" s="404" t="s">
        <v>416</v>
      </c>
      <c r="C24" s="407">
        <v>19.309594000000001</v>
      </c>
      <c r="D24" s="407">
        <v>72.185695999999993</v>
      </c>
      <c r="E24" s="407">
        <v>12.402256</v>
      </c>
      <c r="F24" s="407">
        <v>90.673589000000007</v>
      </c>
      <c r="G24" s="407">
        <v>13.495559</v>
      </c>
      <c r="H24" s="407">
        <v>21.628623000000001</v>
      </c>
      <c r="I24" s="407">
        <v>83.049047000000002</v>
      </c>
      <c r="J24" s="407">
        <v>45.214989000000003</v>
      </c>
      <c r="K24" s="407">
        <v>22.522224999999999</v>
      </c>
      <c r="L24" s="407">
        <v>10.085267</v>
      </c>
    </row>
    <row r="25" spans="1:12" ht="13.5">
      <c r="A25" s="405" t="s">
        <v>1473</v>
      </c>
      <c r="B25" s="404" t="s">
        <v>416</v>
      </c>
      <c r="C25" s="406">
        <v>1.8303720000000001</v>
      </c>
      <c r="D25" s="406">
        <v>3.7272249999999998</v>
      </c>
      <c r="E25" s="406">
        <v>0.41305900000000001</v>
      </c>
      <c r="F25" s="406">
        <v>2.7132749999999999</v>
      </c>
      <c r="G25" s="406">
        <v>0.116281</v>
      </c>
      <c r="H25" s="406">
        <v>0.229236</v>
      </c>
      <c r="I25" s="406">
        <v>9.7088999999999995E-2</v>
      </c>
      <c r="J25" s="406">
        <v>0.20106499999999999</v>
      </c>
      <c r="K25" s="406">
        <v>0.28776099999999999</v>
      </c>
      <c r="L25" s="406">
        <v>1.0557190000000001</v>
      </c>
    </row>
    <row r="26" spans="1:12" ht="13.5">
      <c r="A26" s="405" t="s">
        <v>1474</v>
      </c>
      <c r="B26" s="404" t="s">
        <v>416</v>
      </c>
      <c r="C26" s="407">
        <v>17.670874000000001</v>
      </c>
      <c r="D26" s="407">
        <v>19.921824000000001</v>
      </c>
      <c r="E26" s="407">
        <v>15.389367999999999</v>
      </c>
      <c r="F26" s="407">
        <v>12.396922</v>
      </c>
      <c r="G26" s="407">
        <v>1.1104270000000001</v>
      </c>
      <c r="H26" s="407">
        <v>1.4163399999999999</v>
      </c>
      <c r="I26" s="407">
        <v>0.44173299999999999</v>
      </c>
      <c r="J26" s="407">
        <v>1.0855379999999999</v>
      </c>
      <c r="K26" s="407">
        <v>1.5729519999999999</v>
      </c>
      <c r="L26" s="407">
        <v>2.2988040000000001</v>
      </c>
    </row>
    <row r="27" spans="1:12" ht="13.5">
      <c r="A27" s="405" t="s">
        <v>1475</v>
      </c>
      <c r="B27" s="404" t="s">
        <v>416</v>
      </c>
      <c r="C27" s="406" t="s">
        <v>1466</v>
      </c>
      <c r="D27" s="406" t="s">
        <v>1466</v>
      </c>
      <c r="E27" s="406" t="s">
        <v>1466</v>
      </c>
      <c r="F27" s="406" t="s">
        <v>1466</v>
      </c>
      <c r="G27" s="406" t="s">
        <v>1466</v>
      </c>
      <c r="H27" s="406" t="s">
        <v>1466</v>
      </c>
      <c r="I27" s="406" t="s">
        <v>1466</v>
      </c>
      <c r="J27" s="406" t="s">
        <v>1466</v>
      </c>
      <c r="K27" s="406" t="s">
        <v>1466</v>
      </c>
      <c r="L27" s="406" t="s">
        <v>1466</v>
      </c>
    </row>
    <row r="28" spans="1:12" ht="13.5">
      <c r="A28" s="405" t="s">
        <v>1476</v>
      </c>
      <c r="B28" s="404" t="s">
        <v>416</v>
      </c>
      <c r="C28" s="407">
        <v>0.92103299999999999</v>
      </c>
      <c r="D28" s="407" t="s">
        <v>1466</v>
      </c>
      <c r="E28" s="407" t="s">
        <v>1466</v>
      </c>
      <c r="F28" s="407" t="s">
        <v>1466</v>
      </c>
      <c r="G28" s="407">
        <v>3.6192000000000002E-2</v>
      </c>
      <c r="H28" s="407" t="s">
        <v>1466</v>
      </c>
      <c r="I28" s="407" t="s">
        <v>1466</v>
      </c>
      <c r="J28" s="407" t="s">
        <v>1466</v>
      </c>
      <c r="K28" s="407" t="s">
        <v>1466</v>
      </c>
      <c r="L28" s="407" t="s">
        <v>1466</v>
      </c>
    </row>
    <row r="29" spans="1:12" ht="13.5">
      <c r="A29" s="405" t="s">
        <v>1477</v>
      </c>
      <c r="B29" s="404" t="s">
        <v>416</v>
      </c>
      <c r="C29" s="406">
        <v>2.5980349999999999</v>
      </c>
      <c r="D29" s="406">
        <v>9.7514959999999995</v>
      </c>
      <c r="E29" s="406">
        <v>13.388593999999999</v>
      </c>
      <c r="F29" s="406">
        <v>3.8786809999999998</v>
      </c>
      <c r="G29" s="406">
        <v>4.2000270000000004</v>
      </c>
      <c r="H29" s="406">
        <v>7.4648570000000003</v>
      </c>
      <c r="I29" s="406">
        <v>2.112247</v>
      </c>
      <c r="J29" s="406">
        <v>3.5494780000000001</v>
      </c>
      <c r="K29" s="406">
        <v>3.4422069999999998</v>
      </c>
      <c r="L29" s="406">
        <v>56.291387999999998</v>
      </c>
    </row>
    <row r="30" spans="1:12" ht="13.5">
      <c r="A30" s="405" t="s">
        <v>1478</v>
      </c>
      <c r="B30" s="404" t="s">
        <v>416</v>
      </c>
      <c r="C30" s="407">
        <v>11.894556</v>
      </c>
      <c r="D30" s="407">
        <v>7.0239580000000004</v>
      </c>
      <c r="E30" s="407">
        <v>5.133928</v>
      </c>
      <c r="F30" s="407">
        <v>7.8632</v>
      </c>
      <c r="G30" s="407">
        <v>32.721333999999999</v>
      </c>
      <c r="H30" s="407">
        <v>12.832454</v>
      </c>
      <c r="I30" s="407">
        <v>52.486708</v>
      </c>
      <c r="J30" s="407">
        <v>8.115691</v>
      </c>
      <c r="K30" s="407">
        <v>146.21738999999999</v>
      </c>
      <c r="L30" s="407">
        <v>11.558828</v>
      </c>
    </row>
    <row r="31" spans="1:12" ht="13.5">
      <c r="A31" s="405" t="s">
        <v>1479</v>
      </c>
      <c r="B31" s="404" t="s">
        <v>416</v>
      </c>
      <c r="C31" s="406">
        <v>0.57052499999999995</v>
      </c>
      <c r="D31" s="406">
        <v>19.164698000000001</v>
      </c>
      <c r="E31" s="406">
        <v>22.892661</v>
      </c>
      <c r="F31" s="406">
        <v>37.599328</v>
      </c>
      <c r="G31" s="406">
        <v>7.8500459999999999</v>
      </c>
      <c r="H31" s="406">
        <v>24.153544</v>
      </c>
      <c r="I31" s="406">
        <v>25.092766000000001</v>
      </c>
      <c r="J31" s="406">
        <v>24.695585000000001</v>
      </c>
      <c r="K31" s="406">
        <v>38.668256</v>
      </c>
      <c r="L31" s="406">
        <v>30.956002000000002</v>
      </c>
    </row>
    <row r="32" spans="1:12" ht="13.5">
      <c r="A32" s="405" t="s">
        <v>1480</v>
      </c>
      <c r="B32" s="404" t="s">
        <v>416</v>
      </c>
      <c r="C32" s="407">
        <v>3113.3567910000002</v>
      </c>
      <c r="D32" s="407">
        <v>3566.8618040000001</v>
      </c>
      <c r="E32" s="407">
        <v>4460.8591029999998</v>
      </c>
      <c r="F32" s="407">
        <v>4019.07303</v>
      </c>
      <c r="G32" s="407">
        <v>3971.9534570000001</v>
      </c>
      <c r="H32" s="407">
        <v>4474.188306</v>
      </c>
      <c r="I32" s="407">
        <v>5219.088823</v>
      </c>
      <c r="J32" s="407">
        <v>5315.3276070000002</v>
      </c>
      <c r="K32" s="407">
        <v>9398.3176490000005</v>
      </c>
      <c r="L32" s="407">
        <v>6415.4375110000001</v>
      </c>
    </row>
    <row r="33" spans="1:12" ht="13.5">
      <c r="A33" s="405" t="s">
        <v>1481</v>
      </c>
      <c r="B33" s="404" t="s">
        <v>416</v>
      </c>
      <c r="C33" s="406">
        <v>134.05465899999999</v>
      </c>
      <c r="D33" s="406">
        <v>178.90881899999999</v>
      </c>
      <c r="E33" s="406">
        <v>209.26813100000001</v>
      </c>
      <c r="F33" s="406">
        <v>72.266503</v>
      </c>
      <c r="G33" s="406">
        <v>36.831462999999999</v>
      </c>
      <c r="H33" s="406">
        <v>74.654480000000007</v>
      </c>
      <c r="I33" s="406">
        <v>132.53456399999999</v>
      </c>
      <c r="J33" s="406">
        <v>223.00003899999999</v>
      </c>
      <c r="K33" s="406">
        <v>55.568514999999998</v>
      </c>
      <c r="L33" s="406">
        <v>66.845219</v>
      </c>
    </row>
    <row r="34" spans="1:12" ht="13.5">
      <c r="A34" s="405" t="s">
        <v>1482</v>
      </c>
      <c r="B34" s="404" t="s">
        <v>416</v>
      </c>
      <c r="C34" s="407">
        <v>1.839818</v>
      </c>
      <c r="D34" s="407">
        <v>19.394656000000001</v>
      </c>
      <c r="E34" s="407">
        <v>0.58513999999999999</v>
      </c>
      <c r="F34" s="407">
        <v>0.89427599999999996</v>
      </c>
      <c r="G34" s="407">
        <v>2.3598490000000001</v>
      </c>
      <c r="H34" s="407">
        <v>0.48566799999999999</v>
      </c>
      <c r="I34" s="407">
        <v>0.81198400000000004</v>
      </c>
      <c r="J34" s="407">
        <v>1.1960759999999999</v>
      </c>
      <c r="K34" s="407">
        <v>1.451762</v>
      </c>
      <c r="L34" s="407">
        <v>2.2779889999999998</v>
      </c>
    </row>
    <row r="35" spans="1:12" ht="13.5">
      <c r="A35" s="405" t="s">
        <v>1483</v>
      </c>
      <c r="B35" s="404" t="s">
        <v>416</v>
      </c>
      <c r="C35" s="406">
        <v>61.448718999999997</v>
      </c>
      <c r="D35" s="406">
        <v>34.843034000000003</v>
      </c>
      <c r="E35" s="406">
        <v>151.95372800000001</v>
      </c>
      <c r="F35" s="406">
        <v>12.385745</v>
      </c>
      <c r="G35" s="406">
        <v>15.892942</v>
      </c>
      <c r="H35" s="406">
        <v>26.728045000000002</v>
      </c>
      <c r="I35" s="406">
        <v>58.003241000000003</v>
      </c>
      <c r="J35" s="406">
        <v>44.199821</v>
      </c>
      <c r="K35" s="406">
        <v>30.523478999999998</v>
      </c>
      <c r="L35" s="406">
        <v>10.433819</v>
      </c>
    </row>
    <row r="36" spans="1:12" ht="13.5">
      <c r="A36" s="405" t="s">
        <v>1484</v>
      </c>
      <c r="B36" s="404" t="s">
        <v>416</v>
      </c>
      <c r="C36" s="407">
        <v>2.7414000000000001E-2</v>
      </c>
      <c r="D36" s="407">
        <v>35.148145</v>
      </c>
      <c r="E36" s="407">
        <v>7.9950000000000004E-3</v>
      </c>
      <c r="F36" s="407" t="s">
        <v>1466</v>
      </c>
      <c r="G36" s="407">
        <v>2.3827500000000001</v>
      </c>
      <c r="H36" s="407">
        <v>10.736886999999999</v>
      </c>
      <c r="I36" s="407">
        <v>0.47848400000000002</v>
      </c>
      <c r="J36" s="407">
        <v>0.38152200000000003</v>
      </c>
      <c r="K36" s="407">
        <v>0.65284299999999995</v>
      </c>
      <c r="L36" s="407">
        <v>4.6807559999999997</v>
      </c>
    </row>
    <row r="37" spans="1:12" ht="13.5">
      <c r="A37" s="405" t="s">
        <v>1485</v>
      </c>
      <c r="B37" s="404" t="s">
        <v>416</v>
      </c>
      <c r="C37" s="406">
        <v>67.198966999999996</v>
      </c>
      <c r="D37" s="406">
        <v>85.017615000000006</v>
      </c>
      <c r="E37" s="406">
        <v>51.994515999999997</v>
      </c>
      <c r="F37" s="406">
        <v>49.688035999999997</v>
      </c>
      <c r="G37" s="406">
        <v>13.282863000000001</v>
      </c>
      <c r="H37" s="406">
        <v>20.193926000000001</v>
      </c>
      <c r="I37" s="406">
        <v>68.465052999999997</v>
      </c>
      <c r="J37" s="406">
        <v>172.51226800000001</v>
      </c>
      <c r="K37" s="406">
        <v>20.407139000000001</v>
      </c>
      <c r="L37" s="406">
        <v>11.097336</v>
      </c>
    </row>
    <row r="38" spans="1:12" ht="13.5">
      <c r="A38" s="405" t="s">
        <v>1486</v>
      </c>
      <c r="B38" s="404" t="s">
        <v>416</v>
      </c>
      <c r="C38" s="407">
        <v>2.3560439999999998</v>
      </c>
      <c r="D38" s="407">
        <v>1.104349</v>
      </c>
      <c r="E38" s="407">
        <v>1.140604</v>
      </c>
      <c r="F38" s="407">
        <v>4.7202250000000001</v>
      </c>
      <c r="G38" s="407">
        <v>1.583623</v>
      </c>
      <c r="H38" s="407">
        <v>16.501915</v>
      </c>
      <c r="I38" s="407">
        <v>4.3700749999999999</v>
      </c>
      <c r="J38" s="407">
        <v>1.41666</v>
      </c>
      <c r="K38" s="407">
        <v>2.5332949999999999</v>
      </c>
      <c r="L38" s="407">
        <v>32.838760999999998</v>
      </c>
    </row>
    <row r="39" spans="1:12" ht="13.5">
      <c r="A39" s="405" t="s">
        <v>1487</v>
      </c>
      <c r="B39" s="404" t="s">
        <v>416</v>
      </c>
      <c r="C39" s="406">
        <v>1.183697</v>
      </c>
      <c r="D39" s="406">
        <v>3.4010220000000002</v>
      </c>
      <c r="E39" s="406">
        <v>3.5861450000000001</v>
      </c>
      <c r="F39" s="406">
        <v>4.5782239999999996</v>
      </c>
      <c r="G39" s="406">
        <v>1.329442</v>
      </c>
      <c r="H39" s="406">
        <v>8.0389999999999993E-3</v>
      </c>
      <c r="I39" s="406">
        <v>0.40573599999999999</v>
      </c>
      <c r="J39" s="406">
        <v>3.2936930000000002</v>
      </c>
      <c r="K39" s="406" t="s">
        <v>1466</v>
      </c>
      <c r="L39" s="406">
        <v>5.516559</v>
      </c>
    </row>
    <row r="40" spans="1:12" ht="13.5">
      <c r="A40" s="405" t="s">
        <v>1488</v>
      </c>
      <c r="B40" s="404" t="s">
        <v>416</v>
      </c>
      <c r="C40" s="407">
        <v>2815.271913</v>
      </c>
      <c r="D40" s="407">
        <v>3289.572733</v>
      </c>
      <c r="E40" s="407">
        <v>4202.6877500000001</v>
      </c>
      <c r="F40" s="407">
        <v>3847.4001090000002</v>
      </c>
      <c r="G40" s="407">
        <v>3843.1846099999998</v>
      </c>
      <c r="H40" s="407">
        <v>4346.9648589999997</v>
      </c>
      <c r="I40" s="407">
        <v>4997.4594900000002</v>
      </c>
      <c r="J40" s="407">
        <v>4928.5515910000004</v>
      </c>
      <c r="K40" s="407">
        <v>9147.0000970000001</v>
      </c>
      <c r="L40" s="407">
        <v>6212.3054140000004</v>
      </c>
    </row>
    <row r="41" spans="1:12" ht="13.5">
      <c r="A41" s="405" t="s">
        <v>1489</v>
      </c>
      <c r="B41" s="404" t="s">
        <v>416</v>
      </c>
      <c r="C41" s="406">
        <v>49.477237000000002</v>
      </c>
      <c r="D41" s="406">
        <v>88.197717999999995</v>
      </c>
      <c r="E41" s="406">
        <v>36.589452999999999</v>
      </c>
      <c r="F41" s="406">
        <v>59.469676999999997</v>
      </c>
      <c r="G41" s="406">
        <v>90.642493000000002</v>
      </c>
      <c r="H41" s="406">
        <v>86.153056000000007</v>
      </c>
      <c r="I41" s="406">
        <v>44.802621000000002</v>
      </c>
      <c r="J41" s="406">
        <v>38.054006999999999</v>
      </c>
      <c r="K41" s="406">
        <v>36.314691000000003</v>
      </c>
      <c r="L41" s="406">
        <v>83.716344000000007</v>
      </c>
    </row>
    <row r="42" spans="1:12" ht="13.5">
      <c r="A42" s="405" t="s">
        <v>1490</v>
      </c>
      <c r="B42" s="404" t="s">
        <v>416</v>
      </c>
      <c r="C42" s="407">
        <v>49.486510000000003</v>
      </c>
      <c r="D42" s="407">
        <v>45.727401</v>
      </c>
      <c r="E42" s="407">
        <v>63.920403</v>
      </c>
      <c r="F42" s="407">
        <v>100.44343499999999</v>
      </c>
      <c r="G42" s="407">
        <v>40.720543999999997</v>
      </c>
      <c r="H42" s="407">
        <v>47.978450000000002</v>
      </c>
      <c r="I42" s="407">
        <v>115.24758</v>
      </c>
      <c r="J42" s="407">
        <v>96.525969000000003</v>
      </c>
      <c r="K42" s="407">
        <v>71.677156999999994</v>
      </c>
      <c r="L42" s="407">
        <v>65.409553000000002</v>
      </c>
    </row>
    <row r="43" spans="1:12" ht="13.5">
      <c r="A43" s="405" t="s">
        <v>1491</v>
      </c>
      <c r="B43" s="404" t="s">
        <v>416</v>
      </c>
      <c r="C43" s="406">
        <v>2.3699499999999998</v>
      </c>
      <c r="D43" s="406">
        <v>1.9227320000000001</v>
      </c>
      <c r="E43" s="406">
        <v>6.0641579999999999</v>
      </c>
      <c r="F43" s="406">
        <v>3.204377</v>
      </c>
      <c r="G43" s="406">
        <v>6.0469720000000002</v>
      </c>
      <c r="H43" s="406">
        <v>2.356878</v>
      </c>
      <c r="I43" s="406">
        <v>6.563428</v>
      </c>
      <c r="J43" s="406">
        <v>7.2284540000000002</v>
      </c>
      <c r="K43" s="406">
        <v>9.7993229999999993</v>
      </c>
      <c r="L43" s="406">
        <v>19.496653999999999</v>
      </c>
    </row>
    <row r="44" spans="1:12" ht="13.5">
      <c r="A44" s="405" t="s">
        <v>1492</v>
      </c>
      <c r="B44" s="404" t="s">
        <v>416</v>
      </c>
      <c r="C44" s="407">
        <v>36.629545</v>
      </c>
      <c r="D44" s="407">
        <v>42.579421000000004</v>
      </c>
      <c r="E44" s="407">
        <v>127.94706100000001</v>
      </c>
      <c r="F44" s="407">
        <v>66.451734999999999</v>
      </c>
      <c r="G44" s="407">
        <v>56.619805999999997</v>
      </c>
      <c r="H44" s="407">
        <v>136.15770800000001</v>
      </c>
      <c r="I44" s="407">
        <v>38.320113999999997</v>
      </c>
      <c r="J44" s="407">
        <v>68.900710000000004</v>
      </c>
      <c r="K44" s="407">
        <v>232.88580300000001</v>
      </c>
      <c r="L44" s="407">
        <v>222.59917899999999</v>
      </c>
    </row>
    <row r="45" spans="1:12" ht="13.5">
      <c r="A45" s="405" t="s">
        <v>1493</v>
      </c>
      <c r="B45" s="404" t="s">
        <v>416</v>
      </c>
      <c r="C45" s="406">
        <v>43.821328999999999</v>
      </c>
      <c r="D45" s="406">
        <v>54.868499</v>
      </c>
      <c r="E45" s="406">
        <v>58.854494000000003</v>
      </c>
      <c r="F45" s="406">
        <v>66.684004999999999</v>
      </c>
      <c r="G45" s="406">
        <v>70.583226999999994</v>
      </c>
      <c r="H45" s="406">
        <v>76.142239000000004</v>
      </c>
      <c r="I45" s="406">
        <v>41.754021000000002</v>
      </c>
      <c r="J45" s="406">
        <v>52.918821000000001</v>
      </c>
      <c r="K45" s="406">
        <v>50.192749999999997</v>
      </c>
      <c r="L45" s="406">
        <v>109.91712200000001</v>
      </c>
    </row>
    <row r="46" spans="1:12" ht="13.5">
      <c r="A46" s="405" t="s">
        <v>1494</v>
      </c>
      <c r="B46" s="404" t="s">
        <v>416</v>
      </c>
      <c r="C46" s="407">
        <v>7.5270970000000004</v>
      </c>
      <c r="D46" s="407">
        <v>3.4962949999999999</v>
      </c>
      <c r="E46" s="407">
        <v>3.376166</v>
      </c>
      <c r="F46" s="407">
        <v>5.7488669999999997</v>
      </c>
      <c r="G46" s="407">
        <v>11.68449</v>
      </c>
      <c r="H46" s="407">
        <v>11.991303</v>
      </c>
      <c r="I46" s="407">
        <v>27.099615</v>
      </c>
      <c r="J46" s="407">
        <v>11.682584</v>
      </c>
      <c r="K46" s="407">
        <v>15.253503</v>
      </c>
      <c r="L46" s="407">
        <v>4.4186030000000001</v>
      </c>
    </row>
    <row r="47" spans="1:12" ht="13.5">
      <c r="A47" s="405" t="s">
        <v>1495</v>
      </c>
      <c r="B47" s="404" t="s">
        <v>416</v>
      </c>
      <c r="C47" s="406">
        <v>26.811243999999999</v>
      </c>
      <c r="D47" s="406">
        <v>36.952072000000001</v>
      </c>
      <c r="E47" s="406">
        <v>74.384828999999996</v>
      </c>
      <c r="F47" s="406">
        <v>110.940524</v>
      </c>
      <c r="G47" s="406">
        <v>48.204487</v>
      </c>
      <c r="H47" s="406">
        <v>40.969002000000003</v>
      </c>
      <c r="I47" s="406">
        <v>160.22197399999999</v>
      </c>
      <c r="J47" s="406">
        <v>48.693612000000002</v>
      </c>
      <c r="K47" s="406">
        <v>175.815617</v>
      </c>
      <c r="L47" s="406">
        <v>157.396411</v>
      </c>
    </row>
    <row r="48" spans="1:12" ht="13.5">
      <c r="A48" s="405" t="s">
        <v>1496</v>
      </c>
      <c r="B48" s="404" t="s">
        <v>416</v>
      </c>
      <c r="C48" s="407">
        <v>16.642075999999999</v>
      </c>
      <c r="D48" s="407">
        <v>11.862118000000001</v>
      </c>
      <c r="E48" s="407">
        <v>4.9919289999999998</v>
      </c>
      <c r="F48" s="407">
        <v>17.319862000000001</v>
      </c>
      <c r="G48" s="407">
        <v>14.545489</v>
      </c>
      <c r="H48" s="407">
        <v>22.030366999999998</v>
      </c>
      <c r="I48" s="407">
        <v>24.941445000000002</v>
      </c>
      <c r="J48" s="407">
        <v>57.139201999999997</v>
      </c>
      <c r="K48" s="407">
        <v>23.367933000000001</v>
      </c>
      <c r="L48" s="407">
        <v>31.384692999999999</v>
      </c>
    </row>
    <row r="49" spans="1:12" ht="13.5">
      <c r="A49" s="405" t="s">
        <v>1497</v>
      </c>
      <c r="B49" s="404" t="s">
        <v>416</v>
      </c>
      <c r="C49" s="406">
        <v>9.6759409999999999</v>
      </c>
      <c r="D49" s="406">
        <v>22.255935000000001</v>
      </c>
      <c r="E49" s="406">
        <v>17.969557999999999</v>
      </c>
      <c r="F49" s="406">
        <v>42.323810000000002</v>
      </c>
      <c r="G49" s="406">
        <v>16.440885999999999</v>
      </c>
      <c r="H49" s="406">
        <v>20.009813000000001</v>
      </c>
      <c r="I49" s="406">
        <v>58.466132999999999</v>
      </c>
      <c r="J49" s="406">
        <v>80.875360999999998</v>
      </c>
      <c r="K49" s="406">
        <v>36.601326</v>
      </c>
      <c r="L49" s="406">
        <v>79.657019000000005</v>
      </c>
    </row>
    <row r="50" spans="1:12" ht="13.5">
      <c r="A50" s="405" t="s">
        <v>1498</v>
      </c>
      <c r="B50" s="404" t="s">
        <v>416</v>
      </c>
      <c r="C50" s="407">
        <v>13.480480999999999</v>
      </c>
      <c r="D50" s="407">
        <v>0.30679400000000001</v>
      </c>
      <c r="E50" s="407">
        <v>0.85434600000000005</v>
      </c>
      <c r="F50" s="407">
        <v>9.8129740000000005</v>
      </c>
      <c r="G50" s="407">
        <v>1.877934</v>
      </c>
      <c r="H50" s="407">
        <v>2.5940050000000001</v>
      </c>
      <c r="I50" s="407">
        <v>1.516057</v>
      </c>
      <c r="J50" s="407">
        <v>1.6741159999999999</v>
      </c>
      <c r="K50" s="407">
        <v>6.1498520000000001</v>
      </c>
      <c r="L50" s="407">
        <v>16.290253</v>
      </c>
    </row>
    <row r="51" spans="1:12" ht="13.5">
      <c r="A51" s="405" t="s">
        <v>1499</v>
      </c>
      <c r="B51" s="404" t="s">
        <v>416</v>
      </c>
      <c r="C51" s="406">
        <v>5.3176889999999997</v>
      </c>
      <c r="D51" s="406">
        <v>43.429496</v>
      </c>
      <c r="E51" s="406">
        <v>3.5295480000000001</v>
      </c>
      <c r="F51" s="406">
        <v>41.412646000000002</v>
      </c>
      <c r="G51" s="406">
        <v>19.815356999999999</v>
      </c>
      <c r="H51" s="406">
        <v>21.683327999999999</v>
      </c>
      <c r="I51" s="406">
        <v>19.628523000000001</v>
      </c>
      <c r="J51" s="406">
        <v>2.3804219999999998</v>
      </c>
      <c r="K51" s="406">
        <v>4.0400900000000002</v>
      </c>
      <c r="L51" s="406">
        <v>5.010548</v>
      </c>
    </row>
    <row r="52" spans="1:12" ht="13.5">
      <c r="A52" s="405" t="s">
        <v>1500</v>
      </c>
      <c r="B52" s="404" t="s">
        <v>416</v>
      </c>
      <c r="C52" s="407">
        <v>25.889735000000002</v>
      </c>
      <c r="D52" s="407">
        <v>19.154836</v>
      </c>
      <c r="E52" s="407">
        <v>158.619326</v>
      </c>
      <c r="F52" s="407">
        <v>24.385597000000001</v>
      </c>
      <c r="G52" s="407">
        <v>36.364359</v>
      </c>
      <c r="H52" s="407">
        <v>25.276751000000001</v>
      </c>
      <c r="I52" s="407">
        <v>33.564410000000002</v>
      </c>
      <c r="J52" s="407">
        <v>125.082418</v>
      </c>
      <c r="K52" s="407">
        <v>262.53912800000001</v>
      </c>
      <c r="L52" s="407">
        <v>62.308455000000002</v>
      </c>
    </row>
    <row r="53" spans="1:12" ht="21">
      <c r="A53" s="405" t="s">
        <v>1501</v>
      </c>
      <c r="B53" s="404" t="s">
        <v>416</v>
      </c>
      <c r="C53" s="406">
        <v>114.35459299999999</v>
      </c>
      <c r="D53" s="406">
        <v>359.66994199999999</v>
      </c>
      <c r="E53" s="406">
        <v>289.16490299999998</v>
      </c>
      <c r="F53" s="406">
        <v>326.31318099999999</v>
      </c>
      <c r="G53" s="406">
        <v>306.70384999999999</v>
      </c>
      <c r="H53" s="406">
        <v>367.290165</v>
      </c>
      <c r="I53" s="406">
        <v>236.835161</v>
      </c>
      <c r="J53" s="406">
        <v>492.74105200000002</v>
      </c>
      <c r="K53" s="406">
        <v>722.80107699999996</v>
      </c>
      <c r="L53" s="406">
        <v>500.795659</v>
      </c>
    </row>
    <row r="54" spans="1:12" ht="13.5">
      <c r="A54" s="405" t="s">
        <v>1502</v>
      </c>
      <c r="B54" s="404" t="s">
        <v>416</v>
      </c>
      <c r="C54" s="407">
        <v>4.85785</v>
      </c>
      <c r="D54" s="407">
        <v>4.418939</v>
      </c>
      <c r="E54" s="407">
        <v>12.339454</v>
      </c>
      <c r="F54" s="407">
        <v>21.074451</v>
      </c>
      <c r="G54" s="407">
        <v>2.7348479999999999</v>
      </c>
      <c r="H54" s="407">
        <v>5.837472</v>
      </c>
      <c r="I54" s="407">
        <v>18.634643000000001</v>
      </c>
      <c r="J54" s="407">
        <v>5.6934380000000004</v>
      </c>
      <c r="K54" s="407">
        <v>6.5661680000000002</v>
      </c>
      <c r="L54" s="407">
        <v>44.463017999999998</v>
      </c>
    </row>
    <row r="55" spans="1:12" ht="13.5">
      <c r="A55" s="405" t="s">
        <v>1503</v>
      </c>
      <c r="B55" s="404" t="s">
        <v>416</v>
      </c>
      <c r="C55" s="406">
        <v>5.2260559999999998</v>
      </c>
      <c r="D55" s="406">
        <v>2.091005</v>
      </c>
      <c r="E55" s="406">
        <v>11.875745</v>
      </c>
      <c r="F55" s="406">
        <v>3.0293730000000001</v>
      </c>
      <c r="G55" s="406">
        <v>2.084638</v>
      </c>
      <c r="H55" s="406">
        <v>2.2415579999999999</v>
      </c>
      <c r="I55" s="406">
        <v>0.90601200000000004</v>
      </c>
      <c r="J55" s="406">
        <v>4.1463239999999999</v>
      </c>
      <c r="K55" s="406">
        <v>5.5493839999999999</v>
      </c>
      <c r="L55" s="406">
        <v>0.787524</v>
      </c>
    </row>
    <row r="56" spans="1:12" ht="13.5">
      <c r="A56" s="405" t="s">
        <v>1504</v>
      </c>
      <c r="B56" s="404" t="s">
        <v>416</v>
      </c>
      <c r="C56" s="407">
        <v>18.308909</v>
      </c>
      <c r="D56" s="407">
        <v>7.1646749999999999</v>
      </c>
      <c r="E56" s="407">
        <v>3.8219660000000002</v>
      </c>
      <c r="F56" s="407">
        <v>35.973137000000001</v>
      </c>
      <c r="G56" s="407">
        <v>14.451157</v>
      </c>
      <c r="H56" s="407">
        <v>3.8009620000000002</v>
      </c>
      <c r="I56" s="407">
        <v>5.1372540000000004</v>
      </c>
      <c r="J56" s="407">
        <v>12.870127999999999</v>
      </c>
      <c r="K56" s="407">
        <v>34.441980000000001</v>
      </c>
      <c r="L56" s="407">
        <v>2.0756060000000001</v>
      </c>
    </row>
    <row r="57" spans="1:12" ht="13.5">
      <c r="A57" s="405" t="s">
        <v>1505</v>
      </c>
      <c r="B57" s="404" t="s">
        <v>416</v>
      </c>
      <c r="C57" s="406">
        <v>267.934777</v>
      </c>
      <c r="D57" s="406">
        <v>139.60192900000001</v>
      </c>
      <c r="E57" s="406">
        <v>408.26130000000001</v>
      </c>
      <c r="F57" s="406">
        <v>142.50484800000001</v>
      </c>
      <c r="G57" s="406">
        <v>237.12653399999999</v>
      </c>
      <c r="H57" s="406">
        <v>291.70111100000003</v>
      </c>
      <c r="I57" s="406">
        <v>474.182773</v>
      </c>
      <c r="J57" s="406">
        <v>372.95810999999998</v>
      </c>
      <c r="K57" s="406">
        <v>729.60662400000001</v>
      </c>
      <c r="L57" s="406">
        <v>268.54387400000002</v>
      </c>
    </row>
    <row r="58" spans="1:12" ht="13.5">
      <c r="A58" s="405" t="s">
        <v>1506</v>
      </c>
      <c r="B58" s="404" t="s">
        <v>416</v>
      </c>
      <c r="C58" s="407">
        <v>12.570002000000001</v>
      </c>
      <c r="D58" s="407">
        <v>1.3182510000000001</v>
      </c>
      <c r="E58" s="407">
        <v>12.092193999999999</v>
      </c>
      <c r="F58" s="407">
        <v>1.960806</v>
      </c>
      <c r="G58" s="407">
        <v>4.1586179999999997</v>
      </c>
      <c r="H58" s="407">
        <v>1.9686539999999999</v>
      </c>
      <c r="I58" s="407">
        <v>3.4967619999999999</v>
      </c>
      <c r="J58" s="407">
        <v>3.3795069999999998</v>
      </c>
      <c r="K58" s="407">
        <v>19.500347999999999</v>
      </c>
      <c r="L58" s="407">
        <v>63.102257999999999</v>
      </c>
    </row>
    <row r="59" spans="1:12" ht="13.5">
      <c r="A59" s="405" t="s">
        <v>1507</v>
      </c>
      <c r="B59" s="404" t="s">
        <v>416</v>
      </c>
      <c r="C59" s="406">
        <v>10.226711999999999</v>
      </c>
      <c r="D59" s="406">
        <v>6.5519249999999998</v>
      </c>
      <c r="E59" s="406">
        <v>9.5551270000000006</v>
      </c>
      <c r="F59" s="406">
        <v>27.841384000000001</v>
      </c>
      <c r="G59" s="406">
        <v>11.324735</v>
      </c>
      <c r="H59" s="406">
        <v>37.978042000000002</v>
      </c>
      <c r="I59" s="406">
        <v>39.182448999999998</v>
      </c>
      <c r="J59" s="406">
        <v>18.372532</v>
      </c>
      <c r="K59" s="406">
        <v>31.611428</v>
      </c>
      <c r="L59" s="406">
        <v>43.093781</v>
      </c>
    </row>
    <row r="60" spans="1:12" ht="13.5">
      <c r="A60" s="405" t="s">
        <v>1508</v>
      </c>
      <c r="B60" s="404" t="s">
        <v>416</v>
      </c>
      <c r="C60" s="407">
        <v>237.62595899999999</v>
      </c>
      <c r="D60" s="407">
        <v>242.92708500000001</v>
      </c>
      <c r="E60" s="407">
        <v>197.01683399999999</v>
      </c>
      <c r="F60" s="407">
        <v>103.557185</v>
      </c>
      <c r="G60" s="407">
        <v>131.18271100000001</v>
      </c>
      <c r="H60" s="407">
        <v>187.94711100000001</v>
      </c>
      <c r="I60" s="407">
        <v>285.50135799999998</v>
      </c>
      <c r="J60" s="407">
        <v>118.120767</v>
      </c>
      <c r="K60" s="407">
        <v>289.970551</v>
      </c>
      <c r="L60" s="407">
        <v>142.094922</v>
      </c>
    </row>
    <row r="61" spans="1:12" ht="13.5">
      <c r="A61" s="405" t="s">
        <v>1509</v>
      </c>
      <c r="B61" s="404" t="s">
        <v>416</v>
      </c>
      <c r="C61" s="406">
        <v>22.955231999999999</v>
      </c>
      <c r="D61" s="406">
        <v>5.8151999999999999</v>
      </c>
      <c r="E61" s="406">
        <v>18.487155000000001</v>
      </c>
      <c r="F61" s="406">
        <v>13.793082999999999</v>
      </c>
      <c r="G61" s="406">
        <v>45.035257000000001</v>
      </c>
      <c r="H61" s="406">
        <v>29.217231999999999</v>
      </c>
      <c r="I61" s="406">
        <v>44.722633999999999</v>
      </c>
      <c r="J61" s="406">
        <v>215.21109300000001</v>
      </c>
      <c r="K61" s="406">
        <v>150.935732</v>
      </c>
      <c r="L61" s="406">
        <v>106.394752</v>
      </c>
    </row>
    <row r="62" spans="1:12" ht="13.5">
      <c r="A62" s="405" t="s">
        <v>1510</v>
      </c>
      <c r="B62" s="404" t="s">
        <v>416</v>
      </c>
      <c r="C62" s="407">
        <v>13.990898</v>
      </c>
      <c r="D62" s="407">
        <v>5.0254700000000003</v>
      </c>
      <c r="E62" s="407">
        <v>6.8027199999999999</v>
      </c>
      <c r="F62" s="407">
        <v>29.370262</v>
      </c>
      <c r="G62" s="407">
        <v>4.7855509999999999</v>
      </c>
      <c r="H62" s="407">
        <v>14.316055</v>
      </c>
      <c r="I62" s="407">
        <v>22.426808999999999</v>
      </c>
      <c r="J62" s="407">
        <v>9.4883369999999996</v>
      </c>
      <c r="K62" s="407">
        <v>11.506593000000001</v>
      </c>
      <c r="L62" s="407">
        <v>49.975952999999997</v>
      </c>
    </row>
    <row r="63" spans="1:12" ht="13.5">
      <c r="A63" s="405" t="s">
        <v>1511</v>
      </c>
      <c r="B63" s="404" t="s">
        <v>416</v>
      </c>
      <c r="C63" s="406">
        <v>98.674907000000005</v>
      </c>
      <c r="D63" s="406">
        <v>97.411778999999996</v>
      </c>
      <c r="E63" s="406">
        <v>157.256745</v>
      </c>
      <c r="F63" s="406">
        <v>309.804462</v>
      </c>
      <c r="G63" s="406">
        <v>340.185068</v>
      </c>
      <c r="H63" s="406">
        <v>146.538409</v>
      </c>
      <c r="I63" s="406">
        <v>216.09773000000001</v>
      </c>
      <c r="J63" s="406">
        <v>197.49619000000001</v>
      </c>
      <c r="K63" s="406">
        <v>411.858587</v>
      </c>
      <c r="L63" s="406">
        <v>236.52201600000001</v>
      </c>
    </row>
    <row r="64" spans="1:12" ht="13.5">
      <c r="A64" s="405" t="s">
        <v>1512</v>
      </c>
      <c r="B64" s="404" t="s">
        <v>416</v>
      </c>
      <c r="C64" s="407">
        <v>10.473686000000001</v>
      </c>
      <c r="D64" s="407">
        <v>128.532217</v>
      </c>
      <c r="E64" s="407">
        <v>10.702667</v>
      </c>
      <c r="F64" s="407">
        <v>19.989284999999999</v>
      </c>
      <c r="G64" s="407">
        <v>1.510151</v>
      </c>
      <c r="H64" s="407">
        <v>2.9405250000000001</v>
      </c>
      <c r="I64" s="407">
        <v>42.068947000000001</v>
      </c>
      <c r="J64" s="407">
        <v>2.9192019999999999</v>
      </c>
      <c r="K64" s="407">
        <v>2.4483739999999998</v>
      </c>
      <c r="L64" s="407">
        <v>73.679964999999996</v>
      </c>
    </row>
    <row r="65" spans="1:12" ht="13.5">
      <c r="A65" s="405" t="s">
        <v>1513</v>
      </c>
      <c r="B65" s="404" t="s">
        <v>416</v>
      </c>
      <c r="C65" s="406">
        <v>31.766915000000001</v>
      </c>
      <c r="D65" s="406">
        <v>53.820689000000002</v>
      </c>
      <c r="E65" s="406">
        <v>91.820702999999995</v>
      </c>
      <c r="F65" s="406">
        <v>58.225898000000001</v>
      </c>
      <c r="G65" s="406">
        <v>69.003957</v>
      </c>
      <c r="H65" s="406">
        <v>96.194839000000002</v>
      </c>
      <c r="I65" s="406">
        <v>65.033456000000001</v>
      </c>
      <c r="J65" s="406">
        <v>252.43779499999999</v>
      </c>
      <c r="K65" s="406">
        <v>53.476050000000001</v>
      </c>
      <c r="L65" s="406">
        <v>127.130028</v>
      </c>
    </row>
    <row r="66" spans="1:12" ht="13.5">
      <c r="A66" s="405" t="s">
        <v>1514</v>
      </c>
      <c r="B66" s="404" t="s">
        <v>416</v>
      </c>
      <c r="C66" s="407">
        <v>57.861567999999998</v>
      </c>
      <c r="D66" s="407">
        <v>70.384355999999997</v>
      </c>
      <c r="E66" s="407">
        <v>30.728193999999998</v>
      </c>
      <c r="F66" s="407">
        <v>154.008092</v>
      </c>
      <c r="G66" s="407">
        <v>65.555780999999996</v>
      </c>
      <c r="H66" s="407">
        <v>122.487041</v>
      </c>
      <c r="I66" s="407">
        <v>70.488410000000002</v>
      </c>
      <c r="J66" s="407">
        <v>101.869224</v>
      </c>
      <c r="K66" s="407">
        <v>48.502564</v>
      </c>
      <c r="L66" s="407">
        <v>124.41158299999999</v>
      </c>
    </row>
    <row r="67" spans="1:12" ht="13.5">
      <c r="A67" s="405" t="s">
        <v>1515</v>
      </c>
      <c r="B67" s="404" t="s">
        <v>416</v>
      </c>
      <c r="C67" s="406">
        <v>58.346684000000003</v>
      </c>
      <c r="D67" s="406">
        <v>100.31283999999999</v>
      </c>
      <c r="E67" s="406">
        <v>98.988478000000001</v>
      </c>
      <c r="F67" s="406">
        <v>96.551226</v>
      </c>
      <c r="G67" s="406">
        <v>137.941226</v>
      </c>
      <c r="H67" s="406">
        <v>268.713596</v>
      </c>
      <c r="I67" s="406">
        <v>226.90240800000001</v>
      </c>
      <c r="J67" s="406">
        <v>112.02444300000001</v>
      </c>
      <c r="K67" s="406">
        <v>144.155238</v>
      </c>
      <c r="L67" s="406">
        <v>584.59073799999999</v>
      </c>
    </row>
    <row r="68" spans="1:12" ht="13.5">
      <c r="A68" s="405" t="s">
        <v>1516</v>
      </c>
      <c r="B68" s="404" t="s">
        <v>416</v>
      </c>
      <c r="C68" s="407">
        <v>44.050578000000002</v>
      </c>
      <c r="D68" s="407">
        <v>54.158537000000003</v>
      </c>
      <c r="E68" s="407">
        <v>93.391795000000002</v>
      </c>
      <c r="F68" s="407">
        <v>133.83235400000001</v>
      </c>
      <c r="G68" s="407">
        <v>183.11211</v>
      </c>
      <c r="H68" s="407">
        <v>89.058558000000005</v>
      </c>
      <c r="I68" s="407">
        <v>228.50529900000001</v>
      </c>
      <c r="J68" s="407">
        <v>146.97097500000001</v>
      </c>
      <c r="K68" s="407">
        <v>152.07370499999999</v>
      </c>
      <c r="L68" s="407">
        <v>117.189606</v>
      </c>
    </row>
    <row r="69" spans="1:12" ht="13.5">
      <c r="A69" s="405" t="s">
        <v>1517</v>
      </c>
      <c r="B69" s="404" t="s">
        <v>416</v>
      </c>
      <c r="C69" s="406">
        <v>12.478187999999999</v>
      </c>
      <c r="D69" s="406">
        <v>9.0309609999999996</v>
      </c>
      <c r="E69" s="406">
        <v>5.7287179999999998</v>
      </c>
      <c r="F69" s="406">
        <v>6.8608750000000001</v>
      </c>
      <c r="G69" s="406">
        <v>15.49142</v>
      </c>
      <c r="H69" s="406">
        <v>4.4586949999999996</v>
      </c>
      <c r="I69" s="406">
        <v>23.072087</v>
      </c>
      <c r="J69" s="406">
        <v>36.304549000000002</v>
      </c>
      <c r="K69" s="406">
        <v>11.163932000000001</v>
      </c>
      <c r="L69" s="406">
        <v>57.451616000000001</v>
      </c>
    </row>
    <row r="70" spans="1:12" ht="13.5">
      <c r="A70" s="405" t="s">
        <v>1518</v>
      </c>
      <c r="B70" s="404" t="s">
        <v>416</v>
      </c>
      <c r="C70" s="407" t="s">
        <v>1466</v>
      </c>
      <c r="D70" s="407" t="s">
        <v>1466</v>
      </c>
      <c r="E70" s="407">
        <v>1.5999999999999999E-5</v>
      </c>
      <c r="F70" s="407" t="s">
        <v>1466</v>
      </c>
      <c r="G70" s="407">
        <v>0.38803700000000002</v>
      </c>
      <c r="H70" s="407">
        <v>0.326984</v>
      </c>
      <c r="I70" s="407">
        <v>0.73660999999999999</v>
      </c>
      <c r="J70" s="407">
        <v>0.41991699999999998</v>
      </c>
      <c r="K70" s="407">
        <v>0.64500999999999997</v>
      </c>
      <c r="L70" s="407">
        <v>0.41632599999999997</v>
      </c>
    </row>
    <row r="71" spans="1:12" ht="13.5">
      <c r="A71" s="405" t="s">
        <v>1519</v>
      </c>
      <c r="B71" s="404" t="s">
        <v>416</v>
      </c>
      <c r="C71" s="406">
        <v>5.5096930000000004</v>
      </c>
      <c r="D71" s="406">
        <v>11.231688</v>
      </c>
      <c r="E71" s="406">
        <v>6.8356669999999999</v>
      </c>
      <c r="F71" s="406">
        <v>4.1645589999999997</v>
      </c>
      <c r="G71" s="406" t="s">
        <v>1466</v>
      </c>
      <c r="H71" s="406" t="s">
        <v>1466</v>
      </c>
      <c r="I71" s="406" t="s">
        <v>1466</v>
      </c>
      <c r="J71" s="406" t="s">
        <v>1466</v>
      </c>
      <c r="K71" s="406" t="s">
        <v>1466</v>
      </c>
      <c r="L71" s="406" t="s">
        <v>1466</v>
      </c>
    </row>
    <row r="72" spans="1:12" ht="13.5">
      <c r="A72" s="405" t="s">
        <v>1520</v>
      </c>
      <c r="B72" s="404" t="s">
        <v>416</v>
      </c>
      <c r="C72" s="407">
        <v>168.51984200000001</v>
      </c>
      <c r="D72" s="407">
        <v>173.63238699999999</v>
      </c>
      <c r="E72" s="407">
        <v>246.29585499999999</v>
      </c>
      <c r="F72" s="407">
        <v>149.46185</v>
      </c>
      <c r="G72" s="407">
        <v>239.966441</v>
      </c>
      <c r="H72" s="407">
        <v>276.83022399999999</v>
      </c>
      <c r="I72" s="407">
        <v>236.90293299999999</v>
      </c>
      <c r="J72" s="407">
        <v>197.78069600000001</v>
      </c>
      <c r="K72" s="407">
        <v>526.65646500000003</v>
      </c>
      <c r="L72" s="407">
        <v>199.77428699999999</v>
      </c>
    </row>
    <row r="73" spans="1:12" ht="13.5">
      <c r="A73" s="405" t="s">
        <v>1521</v>
      </c>
      <c r="B73" s="404" t="s">
        <v>416</v>
      </c>
      <c r="C73" s="406">
        <v>23.419640000000001</v>
      </c>
      <c r="D73" s="406">
        <v>12.993815</v>
      </c>
      <c r="E73" s="406">
        <v>3.0974520000000001</v>
      </c>
      <c r="F73" s="406">
        <v>9.5185320000000004</v>
      </c>
      <c r="G73" s="406">
        <v>13.346472</v>
      </c>
      <c r="H73" s="406">
        <v>6.5104309999999996</v>
      </c>
      <c r="I73" s="406">
        <v>26.367405000000002</v>
      </c>
      <c r="J73" s="406">
        <v>8.2113010000000006</v>
      </c>
      <c r="K73" s="406">
        <v>2.3633630000000001</v>
      </c>
      <c r="L73" s="406">
        <v>8.9804480000000009</v>
      </c>
    </row>
    <row r="74" spans="1:12" ht="13.5">
      <c r="A74" s="405" t="s">
        <v>1522</v>
      </c>
      <c r="B74" s="404" t="s">
        <v>416</v>
      </c>
      <c r="C74" s="407">
        <v>33.470269999999999</v>
      </c>
      <c r="D74" s="407">
        <v>99.718658000000005</v>
      </c>
      <c r="E74" s="407">
        <v>29.823936</v>
      </c>
      <c r="F74" s="407">
        <v>54.925012000000002</v>
      </c>
      <c r="G74" s="407">
        <v>38.571302000000003</v>
      </c>
      <c r="H74" s="407">
        <v>32.645071999999999</v>
      </c>
      <c r="I74" s="407">
        <v>91.677414999999996</v>
      </c>
      <c r="J74" s="407">
        <v>82.604123000000001</v>
      </c>
      <c r="K74" s="407">
        <v>140.80072100000001</v>
      </c>
      <c r="L74" s="407">
        <v>83.179586999999998</v>
      </c>
    </row>
    <row r="75" spans="1:12" ht="13.5">
      <c r="A75" s="405" t="s">
        <v>1523</v>
      </c>
      <c r="B75" s="404" t="s">
        <v>416</v>
      </c>
      <c r="C75" s="406">
        <v>443.48758900000001</v>
      </c>
      <c r="D75" s="406">
        <v>231.04200399999999</v>
      </c>
      <c r="E75" s="406">
        <v>590.43725199999994</v>
      </c>
      <c r="F75" s="406">
        <v>209.94454200000001</v>
      </c>
      <c r="G75" s="406">
        <v>173.45536899999999</v>
      </c>
      <c r="H75" s="406">
        <v>455.24776000000003</v>
      </c>
      <c r="I75" s="406">
        <v>335.424556</v>
      </c>
      <c r="J75" s="406">
        <v>415.99836099999999</v>
      </c>
      <c r="K75" s="406">
        <v>1321.852513</v>
      </c>
      <c r="L75" s="406">
        <v>468.39468699999998</v>
      </c>
    </row>
    <row r="76" spans="1:12" ht="13.5">
      <c r="A76" s="405" t="s">
        <v>1524</v>
      </c>
      <c r="B76" s="404" t="s">
        <v>416</v>
      </c>
      <c r="C76" s="407">
        <v>57.759188999999999</v>
      </c>
      <c r="D76" s="407">
        <v>125.30523100000001</v>
      </c>
      <c r="E76" s="407">
        <v>112.108026</v>
      </c>
      <c r="F76" s="407">
        <v>98.378181999999995</v>
      </c>
      <c r="G76" s="407">
        <v>127.846183</v>
      </c>
      <c r="H76" s="407">
        <v>54.133623999999998</v>
      </c>
      <c r="I76" s="407">
        <v>136.54185000000001</v>
      </c>
      <c r="J76" s="407">
        <v>79.074118999999996</v>
      </c>
      <c r="K76" s="407">
        <v>139.66571200000001</v>
      </c>
      <c r="L76" s="407">
        <v>82.757773999999998</v>
      </c>
    </row>
    <row r="77" spans="1:12" ht="13.5">
      <c r="A77" s="405" t="s">
        <v>1525</v>
      </c>
      <c r="B77" s="404" t="s">
        <v>416</v>
      </c>
      <c r="C77" s="406">
        <v>0.111661</v>
      </c>
      <c r="D77" s="406">
        <v>10.091013999999999</v>
      </c>
      <c r="E77" s="406">
        <v>1.1783159999999999</v>
      </c>
      <c r="F77" s="406">
        <v>3.779398</v>
      </c>
      <c r="G77" s="406">
        <v>0.16337599999999999</v>
      </c>
      <c r="H77" s="406">
        <v>16.522525000000002</v>
      </c>
      <c r="I77" s="406">
        <v>15.785612</v>
      </c>
      <c r="J77" s="406">
        <v>15.667002</v>
      </c>
      <c r="K77" s="406">
        <v>26.834637000000001</v>
      </c>
      <c r="L77" s="406">
        <v>40.081521000000002</v>
      </c>
    </row>
    <row r="78" spans="1:12" ht="13.5">
      <c r="A78" s="405" t="s">
        <v>1526</v>
      </c>
      <c r="B78" s="404" t="s">
        <v>416</v>
      </c>
      <c r="C78" s="407">
        <v>5.8140960000000002</v>
      </c>
      <c r="D78" s="407">
        <v>6.0243440000000001</v>
      </c>
      <c r="E78" s="407">
        <v>2.041391</v>
      </c>
      <c r="F78" s="407">
        <v>3.2021600000000001</v>
      </c>
      <c r="G78" s="407">
        <v>7.2896729999999996</v>
      </c>
      <c r="H78" s="407">
        <v>3.6366290000000001</v>
      </c>
      <c r="I78" s="407">
        <v>3.8242310000000002</v>
      </c>
      <c r="J78" s="407">
        <v>8.9238269999999993</v>
      </c>
      <c r="K78" s="407">
        <v>5.7226210000000002</v>
      </c>
      <c r="L78" s="407">
        <v>25.855360000000001</v>
      </c>
    </row>
    <row r="79" spans="1:12" ht="13.5">
      <c r="A79" s="405" t="s">
        <v>1527</v>
      </c>
      <c r="B79" s="404" t="s">
        <v>416</v>
      </c>
      <c r="C79" s="406">
        <v>58.809260999999999</v>
      </c>
      <c r="D79" s="406">
        <v>78.542618000000004</v>
      </c>
      <c r="E79" s="406">
        <v>72.637792000000005</v>
      </c>
      <c r="F79" s="406">
        <v>82.856599000000003</v>
      </c>
      <c r="G79" s="406">
        <v>134.95684900000001</v>
      </c>
      <c r="H79" s="406">
        <v>82.738457999999994</v>
      </c>
      <c r="I79" s="406">
        <v>97.046154000000001</v>
      </c>
      <c r="J79" s="406">
        <v>93.280396999999994</v>
      </c>
      <c r="K79" s="406">
        <v>122.86633</v>
      </c>
      <c r="L79" s="406">
        <v>164.17706899999999</v>
      </c>
    </row>
    <row r="80" spans="1:12" ht="13.5">
      <c r="A80" s="405" t="s">
        <v>1528</v>
      </c>
      <c r="B80" s="404" t="s">
        <v>416</v>
      </c>
      <c r="C80" s="407">
        <v>7.2058999999999998E-2</v>
      </c>
      <c r="D80" s="407">
        <v>4.7330999999999998E-2</v>
      </c>
      <c r="E80" s="407">
        <v>2.6917010000000001</v>
      </c>
      <c r="F80" s="407">
        <v>0.118729</v>
      </c>
      <c r="G80" s="407">
        <v>0.45227299999999998</v>
      </c>
      <c r="H80" s="407">
        <v>0.42171700000000001</v>
      </c>
      <c r="I80" s="407">
        <v>0.72362099999999996</v>
      </c>
      <c r="J80" s="407">
        <v>0.44292399999999998</v>
      </c>
      <c r="K80" s="407">
        <v>0.75978599999999996</v>
      </c>
      <c r="L80" s="407">
        <v>0.67062200000000005</v>
      </c>
    </row>
    <row r="81" spans="1:12" ht="13.5">
      <c r="A81" s="405" t="s">
        <v>1529</v>
      </c>
      <c r="B81" s="404" t="s">
        <v>416</v>
      </c>
      <c r="C81" s="406">
        <v>18.121192000000001</v>
      </c>
      <c r="D81" s="406">
        <v>23.482586999999999</v>
      </c>
      <c r="E81" s="406">
        <v>16.176058000000001</v>
      </c>
      <c r="F81" s="406">
        <v>25.99689</v>
      </c>
      <c r="G81" s="406">
        <v>57.001195000000003</v>
      </c>
      <c r="H81" s="406">
        <v>15.869002999999999</v>
      </c>
      <c r="I81" s="406">
        <v>25.358750000000001</v>
      </c>
      <c r="J81" s="406">
        <v>221.456232</v>
      </c>
      <c r="K81" s="406">
        <v>73.791460999999998</v>
      </c>
      <c r="L81" s="406">
        <v>207.137427</v>
      </c>
    </row>
    <row r="82" spans="1:12" ht="13.5">
      <c r="A82" s="405" t="s">
        <v>1530</v>
      </c>
      <c r="B82" s="404" t="s">
        <v>416</v>
      </c>
      <c r="C82" s="407">
        <v>31.096616000000001</v>
      </c>
      <c r="D82" s="407">
        <v>18.314662999999999</v>
      </c>
      <c r="E82" s="407">
        <v>19.485803000000001</v>
      </c>
      <c r="F82" s="407">
        <v>34.920794000000001</v>
      </c>
      <c r="G82" s="407">
        <v>30.974287</v>
      </c>
      <c r="H82" s="407">
        <v>47.490409999999997</v>
      </c>
      <c r="I82" s="407">
        <v>28.321711000000001</v>
      </c>
      <c r="J82" s="407">
        <v>75.310032000000007</v>
      </c>
      <c r="K82" s="407">
        <v>59.590240000000001</v>
      </c>
      <c r="L82" s="407">
        <v>17.371383999999999</v>
      </c>
    </row>
    <row r="83" spans="1:12" ht="13.5">
      <c r="A83" s="405" t="s">
        <v>1531</v>
      </c>
      <c r="B83" s="404" t="s">
        <v>416</v>
      </c>
      <c r="C83" s="406">
        <v>15.706534</v>
      </c>
      <c r="D83" s="406">
        <v>38.234099999999998</v>
      </c>
      <c r="E83" s="406">
        <v>32.329841999999999</v>
      </c>
      <c r="F83" s="406">
        <v>173.96499700000001</v>
      </c>
      <c r="G83" s="406">
        <v>30.414411000000001</v>
      </c>
      <c r="H83" s="406">
        <v>39.899614999999997</v>
      </c>
      <c r="I83" s="406">
        <v>36.994173000000004</v>
      </c>
      <c r="J83" s="406">
        <v>27.611203</v>
      </c>
      <c r="K83" s="406">
        <v>26.363057999999999</v>
      </c>
      <c r="L83" s="406">
        <v>358.37636099999997</v>
      </c>
    </row>
    <row r="84" spans="1:12" ht="13.5">
      <c r="A84" s="405" t="s">
        <v>1532</v>
      </c>
      <c r="B84" s="404" t="s">
        <v>416</v>
      </c>
      <c r="C84" s="407" t="s">
        <v>1466</v>
      </c>
      <c r="D84" s="407" t="s">
        <v>1466</v>
      </c>
      <c r="E84" s="407" t="s">
        <v>1466</v>
      </c>
      <c r="F84" s="407" t="s">
        <v>1466</v>
      </c>
      <c r="G84" s="407">
        <v>69.739008999999996</v>
      </c>
      <c r="H84" s="407">
        <v>212.04455200000001</v>
      </c>
      <c r="I84" s="407">
        <v>81.268343999999999</v>
      </c>
      <c r="J84" s="407">
        <v>69.444996000000003</v>
      </c>
      <c r="K84" s="407">
        <v>170.837976</v>
      </c>
      <c r="L84" s="407">
        <v>142.608161</v>
      </c>
    </row>
    <row r="85" spans="1:12" ht="13.5">
      <c r="A85" s="405" t="s">
        <v>1533</v>
      </c>
      <c r="B85" s="404" t="s">
        <v>416</v>
      </c>
      <c r="C85" s="406">
        <v>122.745513</v>
      </c>
      <c r="D85" s="406">
        <v>85.277197000000001</v>
      </c>
      <c r="E85" s="406">
        <v>92.810929000000002</v>
      </c>
      <c r="F85" s="406">
        <v>124.94519</v>
      </c>
      <c r="G85" s="406">
        <v>138.753997</v>
      </c>
      <c r="H85" s="406">
        <v>120.847137</v>
      </c>
      <c r="I85" s="406">
        <v>100.844174</v>
      </c>
      <c r="J85" s="406">
        <v>73.374230999999995</v>
      </c>
      <c r="K85" s="406">
        <v>227.84464500000001</v>
      </c>
      <c r="L85" s="406">
        <v>36.708123999999998</v>
      </c>
    </row>
    <row r="86" spans="1:12" ht="13.5">
      <c r="A86" s="405" t="s">
        <v>1534</v>
      </c>
      <c r="B86" s="404" t="s">
        <v>416</v>
      </c>
      <c r="C86" s="407">
        <v>1.5915010000000001</v>
      </c>
      <c r="D86" s="407">
        <v>0.32879000000000003</v>
      </c>
      <c r="E86" s="407">
        <v>15.711651</v>
      </c>
      <c r="F86" s="407">
        <v>21.296522</v>
      </c>
      <c r="G86" s="407">
        <v>2.6387399999999999</v>
      </c>
      <c r="H86" s="407">
        <v>10.558014999999999</v>
      </c>
      <c r="I86" s="407">
        <v>1.4022749999999999</v>
      </c>
      <c r="J86" s="407">
        <v>1.593396</v>
      </c>
      <c r="K86" s="407">
        <v>26.747758999999999</v>
      </c>
      <c r="L86" s="407">
        <v>18.376508000000001</v>
      </c>
    </row>
    <row r="87" spans="1:12" ht="13.5">
      <c r="A87" s="405" t="s">
        <v>1535</v>
      </c>
      <c r="B87" s="404" t="s">
        <v>416</v>
      </c>
      <c r="C87" s="406">
        <v>210.478634</v>
      </c>
      <c r="D87" s="406">
        <v>312.98554000000001</v>
      </c>
      <c r="E87" s="406">
        <v>451.04323199999999</v>
      </c>
      <c r="F87" s="406">
        <v>329.60346299999998</v>
      </c>
      <c r="G87" s="406">
        <v>313.18735400000003</v>
      </c>
      <c r="H87" s="406">
        <v>215.29934600000001</v>
      </c>
      <c r="I87" s="406">
        <v>391.724357</v>
      </c>
      <c r="J87" s="406">
        <v>303.02112499999998</v>
      </c>
      <c r="K87" s="406">
        <v>707.27268700000002</v>
      </c>
      <c r="L87" s="406">
        <v>315.03066799999999</v>
      </c>
    </row>
    <row r="88" spans="1:12" ht="13.5">
      <c r="A88" s="405" t="s">
        <v>1536</v>
      </c>
      <c r="B88" s="404" t="s">
        <v>416</v>
      </c>
      <c r="C88" s="407">
        <v>22.746375</v>
      </c>
      <c r="D88" s="407">
        <v>18.252452999999999</v>
      </c>
      <c r="E88" s="407">
        <v>11.242088000000001</v>
      </c>
      <c r="F88" s="407">
        <v>46.626143999999996</v>
      </c>
      <c r="G88" s="407">
        <v>26.600262000000001</v>
      </c>
      <c r="H88" s="407">
        <v>6.4382460000000004</v>
      </c>
      <c r="I88" s="407">
        <v>62.014302000000001</v>
      </c>
      <c r="J88" s="407">
        <v>28.146820000000002</v>
      </c>
      <c r="K88" s="407">
        <v>52.365248999999999</v>
      </c>
      <c r="L88" s="407">
        <v>35.580592000000003</v>
      </c>
    </row>
    <row r="89" spans="1:12" ht="13.5">
      <c r="A89" s="405" t="s">
        <v>1537</v>
      </c>
      <c r="B89" s="404" t="s">
        <v>416</v>
      </c>
      <c r="C89" s="406">
        <v>100.429109</v>
      </c>
      <c r="D89" s="406">
        <v>179.96467799999999</v>
      </c>
      <c r="E89" s="406">
        <v>127.22115599999999</v>
      </c>
      <c r="F89" s="406">
        <v>205.67085800000001</v>
      </c>
      <c r="G89" s="406">
        <v>150.194424</v>
      </c>
      <c r="H89" s="406">
        <v>278.20086700000002</v>
      </c>
      <c r="I89" s="406">
        <v>150.48594399999999</v>
      </c>
      <c r="J89" s="406">
        <v>130.49974499999999</v>
      </c>
      <c r="K89" s="406">
        <v>388.30551600000001</v>
      </c>
      <c r="L89" s="406">
        <v>140.93815499999999</v>
      </c>
    </row>
    <row r="90" spans="1:12" ht="13.5">
      <c r="A90" s="405" t="s">
        <v>1538</v>
      </c>
      <c r="B90" s="404" t="s">
        <v>416</v>
      </c>
      <c r="C90" s="407">
        <v>103.37736099999999</v>
      </c>
      <c r="D90" s="407">
        <v>115.78336</v>
      </c>
      <c r="E90" s="407">
        <v>51.68533</v>
      </c>
      <c r="F90" s="407">
        <v>83.941833000000003</v>
      </c>
      <c r="G90" s="407">
        <v>81.788691999999998</v>
      </c>
      <c r="H90" s="407">
        <v>132.64709199999999</v>
      </c>
      <c r="I90" s="407">
        <v>320.60299900000001</v>
      </c>
      <c r="J90" s="407">
        <v>96.730925999999997</v>
      </c>
      <c r="K90" s="407">
        <v>337.53974099999999</v>
      </c>
      <c r="L90" s="407">
        <v>79.534200999999996</v>
      </c>
    </row>
    <row r="91" spans="1:12" ht="13.5">
      <c r="A91" s="405" t="s">
        <v>1539</v>
      </c>
      <c r="B91" s="404" t="s">
        <v>416</v>
      </c>
      <c r="C91" s="406">
        <v>13.205467000000001</v>
      </c>
      <c r="D91" s="406">
        <v>27.295013999999998</v>
      </c>
      <c r="E91" s="406">
        <v>64.012114999999994</v>
      </c>
      <c r="F91" s="406">
        <v>28.716197000000001</v>
      </c>
      <c r="G91" s="406">
        <v>58.559409000000002</v>
      </c>
      <c r="H91" s="406">
        <v>96.505277000000007</v>
      </c>
      <c r="I91" s="406">
        <v>40.885035000000002</v>
      </c>
      <c r="J91" s="406">
        <v>51.2926</v>
      </c>
      <c r="K91" s="406">
        <v>215.69309699999999</v>
      </c>
      <c r="L91" s="406">
        <v>87.034041000000002</v>
      </c>
    </row>
    <row r="92" spans="1:12" ht="13.5">
      <c r="A92" s="405" t="s">
        <v>1540</v>
      </c>
      <c r="B92" s="404" t="s">
        <v>416</v>
      </c>
      <c r="C92" s="407">
        <v>69.967949000000004</v>
      </c>
      <c r="D92" s="407">
        <v>62.036155999999998</v>
      </c>
      <c r="E92" s="407">
        <v>238.68615299999999</v>
      </c>
      <c r="F92" s="407">
        <v>122.48024100000001</v>
      </c>
      <c r="G92" s="407">
        <v>160.963202</v>
      </c>
      <c r="H92" s="407">
        <v>76.118926999999999</v>
      </c>
      <c r="I92" s="407">
        <v>237.206941</v>
      </c>
      <c r="J92" s="407">
        <v>253.508276</v>
      </c>
      <c r="K92" s="407">
        <v>821.67599800000005</v>
      </c>
      <c r="L92" s="407">
        <v>299.414376</v>
      </c>
    </row>
    <row r="93" spans="1:12" ht="13.5">
      <c r="A93" s="405" t="s">
        <v>1541</v>
      </c>
      <c r="B93" s="404" t="s">
        <v>416</v>
      </c>
      <c r="C93" s="406">
        <v>164.03021799999999</v>
      </c>
      <c r="D93" s="406">
        <v>98.380247999999995</v>
      </c>
      <c r="E93" s="406">
        <v>48.903216999999998</v>
      </c>
      <c r="F93" s="406">
        <v>99.406423000000004</v>
      </c>
      <c r="G93" s="406">
        <v>91.937381000000002</v>
      </c>
      <c r="H93" s="406">
        <v>52.568964999999999</v>
      </c>
      <c r="I93" s="406">
        <v>89.094767000000004</v>
      </c>
      <c r="J93" s="406">
        <v>163.77597399999999</v>
      </c>
      <c r="K93" s="406">
        <v>195.74904100000001</v>
      </c>
      <c r="L93" s="406">
        <v>136.286879</v>
      </c>
    </row>
    <row r="94" spans="1:12" ht="13.5">
      <c r="A94" s="405" t="s">
        <v>1542</v>
      </c>
      <c r="B94" s="404" t="s">
        <v>416</v>
      </c>
      <c r="C94" s="407">
        <v>264.68437</v>
      </c>
      <c r="D94" s="407">
        <v>328.00412799999998</v>
      </c>
      <c r="E94" s="407">
        <v>501.367121</v>
      </c>
      <c r="F94" s="407">
        <v>482.36985900000002</v>
      </c>
      <c r="G94" s="407">
        <v>661.71860800000002</v>
      </c>
      <c r="H94" s="407">
        <v>512.44029599999999</v>
      </c>
      <c r="I94" s="407">
        <v>800.21213499999999</v>
      </c>
      <c r="J94" s="407">
        <v>430.92114199999997</v>
      </c>
      <c r="K94" s="407">
        <v>331.61259699999999</v>
      </c>
      <c r="L94" s="407">
        <v>554.02324099999998</v>
      </c>
    </row>
    <row r="95" spans="1:12" ht="21">
      <c r="A95" s="405" t="s">
        <v>1543</v>
      </c>
      <c r="B95" s="404" t="s">
        <v>416</v>
      </c>
      <c r="C95" s="406">
        <v>128.73804000000001</v>
      </c>
      <c r="D95" s="406">
        <v>127.59522</v>
      </c>
      <c r="E95" s="406">
        <v>107.382431</v>
      </c>
      <c r="F95" s="406">
        <v>262.47866599999998</v>
      </c>
      <c r="G95" s="406">
        <v>431.77557999999999</v>
      </c>
      <c r="H95" s="406">
        <v>373.28485499999999</v>
      </c>
      <c r="I95" s="406">
        <v>330.82157000000001</v>
      </c>
      <c r="J95" s="406">
        <v>244.735737</v>
      </c>
      <c r="K95" s="406">
        <v>171.094773</v>
      </c>
      <c r="L95" s="406">
        <v>301.21578899999997</v>
      </c>
    </row>
    <row r="96" spans="1:12" ht="13.5">
      <c r="A96" s="405" t="s">
        <v>1544</v>
      </c>
      <c r="B96" s="404" t="s">
        <v>416</v>
      </c>
      <c r="C96" s="407" t="s">
        <v>1466</v>
      </c>
      <c r="D96" s="407" t="s">
        <v>1466</v>
      </c>
      <c r="E96" s="407" t="s">
        <v>1466</v>
      </c>
      <c r="F96" s="407" t="s">
        <v>1466</v>
      </c>
      <c r="G96" s="407" t="s">
        <v>1466</v>
      </c>
      <c r="H96" s="407" t="s">
        <v>1466</v>
      </c>
      <c r="I96" s="407">
        <v>3.4580000000000001E-3</v>
      </c>
      <c r="J96" s="407" t="s">
        <v>1466</v>
      </c>
      <c r="K96" s="407" t="s">
        <v>1466</v>
      </c>
      <c r="L96" s="407" t="s">
        <v>1466</v>
      </c>
    </row>
    <row r="97" spans="1:12" ht="13.5">
      <c r="A97" s="405" t="s">
        <v>1545</v>
      </c>
      <c r="B97" s="404" t="s">
        <v>416</v>
      </c>
      <c r="C97" s="406" t="s">
        <v>1466</v>
      </c>
      <c r="D97" s="406">
        <v>1.187E-2</v>
      </c>
      <c r="E97" s="406">
        <v>1.7901E-2</v>
      </c>
      <c r="F97" s="406">
        <v>2.4330999999999998E-2</v>
      </c>
      <c r="G97" s="406" t="s">
        <v>1466</v>
      </c>
      <c r="H97" s="406">
        <v>0.134768</v>
      </c>
      <c r="I97" s="406" t="s">
        <v>1466</v>
      </c>
      <c r="J97" s="406">
        <v>8.4117999999999998E-2</v>
      </c>
      <c r="K97" s="406">
        <v>1.0003E-2</v>
      </c>
      <c r="L97" s="406" t="s">
        <v>1466</v>
      </c>
    </row>
    <row r="98" spans="1:12" ht="13.5">
      <c r="A98" s="405" t="s">
        <v>1546</v>
      </c>
      <c r="B98" s="404" t="s">
        <v>416</v>
      </c>
      <c r="C98" s="407" t="s">
        <v>1466</v>
      </c>
      <c r="D98" s="407" t="s">
        <v>1466</v>
      </c>
      <c r="E98" s="407" t="s">
        <v>1466</v>
      </c>
      <c r="F98" s="407" t="s">
        <v>1466</v>
      </c>
      <c r="G98" s="407" t="s">
        <v>1466</v>
      </c>
      <c r="H98" s="407" t="s">
        <v>1466</v>
      </c>
      <c r="I98" s="407" t="s">
        <v>1466</v>
      </c>
      <c r="J98" s="407" t="s">
        <v>1466</v>
      </c>
      <c r="K98" s="407" t="s">
        <v>1466</v>
      </c>
      <c r="L98" s="407" t="s">
        <v>1466</v>
      </c>
    </row>
    <row r="99" spans="1:12" ht="13.5">
      <c r="A99" s="405" t="s">
        <v>1547</v>
      </c>
      <c r="B99" s="404" t="s">
        <v>416</v>
      </c>
      <c r="C99" s="406" t="s">
        <v>1466</v>
      </c>
      <c r="D99" s="406" t="s">
        <v>1466</v>
      </c>
      <c r="E99" s="406" t="s">
        <v>1466</v>
      </c>
      <c r="F99" s="406" t="s">
        <v>1466</v>
      </c>
      <c r="G99" s="406" t="s">
        <v>1466</v>
      </c>
      <c r="H99" s="406" t="s">
        <v>1466</v>
      </c>
      <c r="I99" s="406" t="s">
        <v>1466</v>
      </c>
      <c r="J99" s="406" t="s">
        <v>1466</v>
      </c>
      <c r="K99" s="406" t="s">
        <v>1466</v>
      </c>
      <c r="L99" s="406" t="s">
        <v>1466</v>
      </c>
    </row>
    <row r="100" spans="1:12" ht="13.5">
      <c r="A100" s="405" t="s">
        <v>1548</v>
      </c>
      <c r="B100" s="404" t="s">
        <v>416</v>
      </c>
      <c r="C100" s="407" t="s">
        <v>1466</v>
      </c>
      <c r="D100" s="407" t="s">
        <v>1466</v>
      </c>
      <c r="E100" s="407">
        <v>4.496E-3</v>
      </c>
      <c r="F100" s="407">
        <v>5.7969E-2</v>
      </c>
      <c r="G100" s="407" t="s">
        <v>1466</v>
      </c>
      <c r="H100" s="407" t="s">
        <v>1466</v>
      </c>
      <c r="I100" s="407" t="s">
        <v>1466</v>
      </c>
      <c r="J100" s="407" t="s">
        <v>1466</v>
      </c>
      <c r="K100" s="407" t="s">
        <v>1466</v>
      </c>
      <c r="L100" s="407" t="s">
        <v>1466</v>
      </c>
    </row>
    <row r="101" spans="1:12" ht="13.5">
      <c r="A101" s="405" t="s">
        <v>1549</v>
      </c>
      <c r="B101" s="404" t="s">
        <v>416</v>
      </c>
      <c r="C101" s="406">
        <v>0.139405</v>
      </c>
      <c r="D101" s="406">
        <v>0.111877</v>
      </c>
      <c r="E101" s="406">
        <v>7.4185000000000001E-2</v>
      </c>
      <c r="F101" s="406">
        <v>0.90416799999999997</v>
      </c>
      <c r="G101" s="406">
        <v>0.54297200000000001</v>
      </c>
      <c r="H101" s="406">
        <v>0.46220600000000001</v>
      </c>
      <c r="I101" s="406">
        <v>9.4829690000000006</v>
      </c>
      <c r="J101" s="406">
        <v>1.6133630000000001</v>
      </c>
      <c r="K101" s="406">
        <v>1.3553850000000001</v>
      </c>
      <c r="L101" s="406">
        <v>1.410215</v>
      </c>
    </row>
    <row r="102" spans="1:12" ht="13.5">
      <c r="A102" s="405" t="s">
        <v>1550</v>
      </c>
      <c r="B102" s="404" t="s">
        <v>416</v>
      </c>
      <c r="C102" s="407" t="s">
        <v>1466</v>
      </c>
      <c r="D102" s="407" t="s">
        <v>1466</v>
      </c>
      <c r="E102" s="407" t="s">
        <v>1466</v>
      </c>
      <c r="F102" s="407" t="s">
        <v>1466</v>
      </c>
      <c r="G102" s="407" t="s">
        <v>1466</v>
      </c>
      <c r="H102" s="407" t="s">
        <v>1466</v>
      </c>
      <c r="I102" s="407" t="s">
        <v>1466</v>
      </c>
      <c r="J102" s="407" t="s">
        <v>1466</v>
      </c>
      <c r="K102" s="407" t="s">
        <v>1466</v>
      </c>
      <c r="L102" s="407" t="s">
        <v>1466</v>
      </c>
    </row>
    <row r="103" spans="1:12" ht="13.5">
      <c r="A103" s="405" t="s">
        <v>1551</v>
      </c>
      <c r="B103" s="404" t="s">
        <v>416</v>
      </c>
      <c r="C103" s="406" t="s">
        <v>1466</v>
      </c>
      <c r="D103" s="406" t="s">
        <v>1466</v>
      </c>
      <c r="E103" s="406" t="s">
        <v>1466</v>
      </c>
      <c r="F103" s="406" t="s">
        <v>1466</v>
      </c>
      <c r="G103" s="406" t="s">
        <v>1466</v>
      </c>
      <c r="H103" s="406" t="s">
        <v>1466</v>
      </c>
      <c r="I103" s="406" t="s">
        <v>1466</v>
      </c>
      <c r="J103" s="406" t="s">
        <v>1466</v>
      </c>
      <c r="K103" s="406" t="s">
        <v>1466</v>
      </c>
      <c r="L103" s="406" t="s">
        <v>1466</v>
      </c>
    </row>
    <row r="104" spans="1:12" ht="13.5">
      <c r="A104" s="405" t="s">
        <v>1552</v>
      </c>
      <c r="B104" s="404" t="s">
        <v>416</v>
      </c>
      <c r="C104" s="407" t="s">
        <v>1466</v>
      </c>
      <c r="D104" s="407" t="s">
        <v>1466</v>
      </c>
      <c r="E104" s="407" t="s">
        <v>1466</v>
      </c>
      <c r="F104" s="407" t="s">
        <v>1466</v>
      </c>
      <c r="G104" s="407" t="s">
        <v>1466</v>
      </c>
      <c r="H104" s="407" t="s">
        <v>1466</v>
      </c>
      <c r="I104" s="407" t="s">
        <v>1466</v>
      </c>
      <c r="J104" s="407" t="s">
        <v>1466</v>
      </c>
      <c r="K104" s="407" t="s">
        <v>1466</v>
      </c>
      <c r="L104" s="407" t="s">
        <v>1466</v>
      </c>
    </row>
    <row r="105" spans="1:12" ht="13.5">
      <c r="A105" s="405" t="s">
        <v>1553</v>
      </c>
      <c r="B105" s="404" t="s">
        <v>416</v>
      </c>
      <c r="C105" s="406">
        <v>0.36482500000000001</v>
      </c>
      <c r="D105" s="406">
        <v>2.0194200000000002</v>
      </c>
      <c r="E105" s="406">
        <v>1.2827999999999999</v>
      </c>
      <c r="F105" s="406">
        <v>1.4836180000000001</v>
      </c>
      <c r="G105" s="406">
        <v>0.677616</v>
      </c>
      <c r="H105" s="406">
        <v>0.46997699999999998</v>
      </c>
      <c r="I105" s="406">
        <v>0.16519300000000001</v>
      </c>
      <c r="J105" s="406">
        <v>0.67645</v>
      </c>
      <c r="K105" s="406">
        <v>0.69035999999999997</v>
      </c>
      <c r="L105" s="406">
        <v>0.43631900000000001</v>
      </c>
    </row>
    <row r="106" spans="1:12" ht="13.5">
      <c r="A106" s="405" t="s">
        <v>1554</v>
      </c>
      <c r="B106" s="404" t="s">
        <v>416</v>
      </c>
      <c r="C106" s="407">
        <v>1.7190890000000001</v>
      </c>
      <c r="D106" s="407">
        <v>8.8257510000000003</v>
      </c>
      <c r="E106" s="407">
        <v>3.0784760000000002</v>
      </c>
      <c r="F106" s="407">
        <v>4.7475389999999997</v>
      </c>
      <c r="G106" s="407">
        <v>4.1812680000000002</v>
      </c>
      <c r="H106" s="407">
        <v>2.14344</v>
      </c>
      <c r="I106" s="407">
        <v>3.321056</v>
      </c>
      <c r="J106" s="407">
        <v>3.1970489999999998</v>
      </c>
      <c r="K106" s="407">
        <v>4.3573839999999997</v>
      </c>
      <c r="L106" s="407">
        <v>12.364794</v>
      </c>
    </row>
    <row r="107" spans="1:12" ht="13.5">
      <c r="A107" s="405" t="s">
        <v>1555</v>
      </c>
      <c r="B107" s="404" t="s">
        <v>416</v>
      </c>
      <c r="C107" s="406">
        <v>8.0331E-2</v>
      </c>
      <c r="D107" s="406">
        <v>0.10804</v>
      </c>
      <c r="E107" s="406">
        <v>9.8768999999999996E-2</v>
      </c>
      <c r="F107" s="406">
        <v>0.14930599999999999</v>
      </c>
      <c r="G107" s="406">
        <v>0.364734</v>
      </c>
      <c r="H107" s="406">
        <v>4.0370999999999997E-2</v>
      </c>
      <c r="I107" s="406">
        <v>0.12770300000000001</v>
      </c>
      <c r="J107" s="406" t="s">
        <v>1466</v>
      </c>
      <c r="K107" s="406">
        <v>0.190553</v>
      </c>
      <c r="L107" s="406" t="s">
        <v>1466</v>
      </c>
    </row>
    <row r="108" spans="1:12" ht="13.5">
      <c r="A108" s="405" t="s">
        <v>1556</v>
      </c>
      <c r="B108" s="404" t="s">
        <v>416</v>
      </c>
      <c r="C108" s="407">
        <v>7.2468969999999997</v>
      </c>
      <c r="D108" s="407">
        <v>10.782717999999999</v>
      </c>
      <c r="E108" s="407">
        <v>12.172345999999999</v>
      </c>
      <c r="F108" s="407">
        <v>20.915417000000001</v>
      </c>
      <c r="G108" s="407">
        <v>13.025180000000001</v>
      </c>
      <c r="H108" s="407">
        <v>4.4627590000000001</v>
      </c>
      <c r="I108" s="407">
        <v>3.5498720000000001</v>
      </c>
      <c r="J108" s="407">
        <v>1.895</v>
      </c>
      <c r="K108" s="407">
        <v>1.3865719999999999</v>
      </c>
      <c r="L108" s="407">
        <v>14.010743</v>
      </c>
    </row>
    <row r="109" spans="1:12" ht="13.5">
      <c r="A109" s="405" t="s">
        <v>1557</v>
      </c>
      <c r="B109" s="404" t="s">
        <v>416</v>
      </c>
      <c r="C109" s="406">
        <v>8.1352030000000006</v>
      </c>
      <c r="D109" s="406">
        <v>8.6316170000000003</v>
      </c>
      <c r="E109" s="406">
        <v>5.5485720000000001</v>
      </c>
      <c r="F109" s="406">
        <v>12.177903000000001</v>
      </c>
      <c r="G109" s="406">
        <v>4.2747669999999998</v>
      </c>
      <c r="H109" s="406">
        <v>5.8278410000000003</v>
      </c>
      <c r="I109" s="406">
        <v>22.225382</v>
      </c>
      <c r="J109" s="406">
        <v>5.1691409999999998</v>
      </c>
      <c r="K109" s="406">
        <v>2.1350889999999998</v>
      </c>
      <c r="L109" s="406">
        <v>11.930384999999999</v>
      </c>
    </row>
    <row r="110" spans="1:12" ht="13.5">
      <c r="A110" s="405" t="s">
        <v>1558</v>
      </c>
      <c r="B110" s="404" t="s">
        <v>416</v>
      </c>
      <c r="C110" s="407" t="s">
        <v>1466</v>
      </c>
      <c r="D110" s="407" t="s">
        <v>1466</v>
      </c>
      <c r="E110" s="407" t="s">
        <v>1466</v>
      </c>
      <c r="F110" s="407" t="s">
        <v>1466</v>
      </c>
      <c r="G110" s="407">
        <v>6.9199999999999999E-3</v>
      </c>
      <c r="H110" s="407">
        <v>0.244394</v>
      </c>
      <c r="I110" s="407">
        <v>2.4188000000000001E-2</v>
      </c>
      <c r="J110" s="407">
        <v>2.1083000000000001E-2</v>
      </c>
      <c r="K110" s="407">
        <v>0.12975200000000001</v>
      </c>
      <c r="L110" s="407">
        <v>4.1773699999999998</v>
      </c>
    </row>
    <row r="111" spans="1:12" ht="13.5">
      <c r="A111" s="405" t="s">
        <v>1559</v>
      </c>
      <c r="B111" s="404" t="s">
        <v>416</v>
      </c>
      <c r="C111" s="406">
        <v>16.155328000000001</v>
      </c>
      <c r="D111" s="406">
        <v>12.646447</v>
      </c>
      <c r="E111" s="406">
        <v>12.78912</v>
      </c>
      <c r="F111" s="406">
        <v>53.714305000000003</v>
      </c>
      <c r="G111" s="406">
        <v>50.977958999999998</v>
      </c>
      <c r="H111" s="406">
        <v>22.075531000000002</v>
      </c>
      <c r="I111" s="406">
        <v>48.680489000000001</v>
      </c>
      <c r="J111" s="406">
        <v>36.178773999999997</v>
      </c>
      <c r="K111" s="406">
        <v>13.693098000000001</v>
      </c>
      <c r="L111" s="406">
        <v>41.351638999999999</v>
      </c>
    </row>
    <row r="112" spans="1:12" ht="13.5">
      <c r="A112" s="405" t="s">
        <v>1560</v>
      </c>
      <c r="B112" s="404" t="s">
        <v>416</v>
      </c>
      <c r="C112" s="407">
        <v>18.138901000000001</v>
      </c>
      <c r="D112" s="407">
        <v>19.606034999999999</v>
      </c>
      <c r="E112" s="407">
        <v>13.316618999999999</v>
      </c>
      <c r="F112" s="407">
        <v>47.429001999999997</v>
      </c>
      <c r="G112" s="407">
        <v>155.58272099999999</v>
      </c>
      <c r="H112" s="407">
        <v>176.160369</v>
      </c>
      <c r="I112" s="407">
        <v>101.26256100000001</v>
      </c>
      <c r="J112" s="407">
        <v>34.963664999999999</v>
      </c>
      <c r="K112" s="407">
        <v>47.664259000000001</v>
      </c>
      <c r="L112" s="407">
        <v>69.453303000000005</v>
      </c>
    </row>
    <row r="113" spans="1:12" ht="13.5">
      <c r="A113" s="405" t="s">
        <v>1561</v>
      </c>
      <c r="B113" s="404" t="s">
        <v>416</v>
      </c>
      <c r="C113" s="406">
        <v>36.403089000000001</v>
      </c>
      <c r="D113" s="406">
        <v>11.534711</v>
      </c>
      <c r="E113" s="406">
        <v>20.029879000000001</v>
      </c>
      <c r="F113" s="406">
        <v>56.086370000000002</v>
      </c>
      <c r="G113" s="406">
        <v>51.421264999999998</v>
      </c>
      <c r="H113" s="406">
        <v>78.430819999999997</v>
      </c>
      <c r="I113" s="406">
        <v>57.161048000000001</v>
      </c>
      <c r="J113" s="406">
        <v>14.485893000000001</v>
      </c>
      <c r="K113" s="406">
        <v>19.156915000000001</v>
      </c>
      <c r="L113" s="406">
        <v>20.501425000000001</v>
      </c>
    </row>
    <row r="114" spans="1:12" ht="13.5">
      <c r="A114" s="405" t="s">
        <v>1562</v>
      </c>
      <c r="B114" s="404" t="s">
        <v>416</v>
      </c>
      <c r="C114" s="407">
        <v>1.560459</v>
      </c>
      <c r="D114" s="407">
        <v>2.087018</v>
      </c>
      <c r="E114" s="407">
        <v>0.47790199999999999</v>
      </c>
      <c r="F114" s="407">
        <v>1.2776400000000001</v>
      </c>
      <c r="G114" s="407">
        <v>0.73530099999999998</v>
      </c>
      <c r="H114" s="407">
        <v>0.37261</v>
      </c>
      <c r="I114" s="407">
        <v>0.16015499999999999</v>
      </c>
      <c r="J114" s="407">
        <v>0.55921900000000002</v>
      </c>
      <c r="K114" s="407">
        <v>2.5692620000000002</v>
      </c>
      <c r="L114" s="407">
        <v>3.7401409999999999</v>
      </c>
    </row>
    <row r="115" spans="1:12" ht="13.5">
      <c r="A115" s="405" t="s">
        <v>1563</v>
      </c>
      <c r="B115" s="404" t="s">
        <v>416</v>
      </c>
      <c r="C115" s="406">
        <v>4.6227770000000001</v>
      </c>
      <c r="D115" s="406">
        <v>3.3384040000000001</v>
      </c>
      <c r="E115" s="406">
        <v>3.2835939999999999</v>
      </c>
      <c r="F115" s="406">
        <v>4.9747750000000002</v>
      </c>
      <c r="G115" s="406">
        <v>4.1037330000000001</v>
      </c>
      <c r="H115" s="406">
        <v>3.4898660000000001</v>
      </c>
      <c r="I115" s="406">
        <v>2.2520760000000002</v>
      </c>
      <c r="J115" s="406">
        <v>2.5891670000000002</v>
      </c>
      <c r="K115" s="406">
        <v>2.5700609999999999</v>
      </c>
      <c r="L115" s="406">
        <v>2.650935</v>
      </c>
    </row>
    <row r="116" spans="1:12" ht="13.5">
      <c r="A116" s="405" t="s">
        <v>1564</v>
      </c>
      <c r="B116" s="404" t="s">
        <v>416</v>
      </c>
      <c r="C116" s="407" t="s">
        <v>1466</v>
      </c>
      <c r="D116" s="407">
        <v>0.67017300000000002</v>
      </c>
      <c r="E116" s="407">
        <v>5.3487E-2</v>
      </c>
      <c r="F116" s="407" t="s">
        <v>1466</v>
      </c>
      <c r="G116" s="407" t="s">
        <v>1466</v>
      </c>
      <c r="H116" s="407" t="s">
        <v>1466</v>
      </c>
      <c r="I116" s="407">
        <v>0.49667499999999998</v>
      </c>
      <c r="J116" s="407" t="s">
        <v>1466</v>
      </c>
      <c r="K116" s="407">
        <v>1.4517770000000001</v>
      </c>
      <c r="L116" s="407" t="s">
        <v>1466</v>
      </c>
    </row>
    <row r="117" spans="1:12" ht="13.5">
      <c r="A117" s="405" t="s">
        <v>1565</v>
      </c>
      <c r="B117" s="404" t="s">
        <v>416</v>
      </c>
      <c r="C117" s="406" t="s">
        <v>1466</v>
      </c>
      <c r="D117" s="406" t="s">
        <v>1466</v>
      </c>
      <c r="E117" s="406" t="s">
        <v>1466</v>
      </c>
      <c r="F117" s="406" t="s">
        <v>1466</v>
      </c>
      <c r="G117" s="406" t="s">
        <v>1466</v>
      </c>
      <c r="H117" s="406" t="s">
        <v>1466</v>
      </c>
      <c r="I117" s="406" t="s">
        <v>1466</v>
      </c>
      <c r="J117" s="406" t="s">
        <v>1466</v>
      </c>
      <c r="K117" s="406" t="s">
        <v>1466</v>
      </c>
      <c r="L117" s="406" t="s">
        <v>1466</v>
      </c>
    </row>
    <row r="118" spans="1:12" ht="13.5">
      <c r="A118" s="405" t="s">
        <v>1566</v>
      </c>
      <c r="B118" s="404" t="s">
        <v>416</v>
      </c>
      <c r="C118" s="407">
        <v>24.646654000000002</v>
      </c>
      <c r="D118" s="407">
        <v>41.840465000000002</v>
      </c>
      <c r="E118" s="407">
        <v>31.645952999999999</v>
      </c>
      <c r="F118" s="407">
        <v>45.062328999999998</v>
      </c>
      <c r="G118" s="407">
        <v>80.965564999999998</v>
      </c>
      <c r="H118" s="407">
        <v>67.533608000000001</v>
      </c>
      <c r="I118" s="407">
        <v>65.946189000000004</v>
      </c>
      <c r="J118" s="407">
        <v>136.228827</v>
      </c>
      <c r="K118" s="407">
        <v>69.279366999999993</v>
      </c>
      <c r="L118" s="407">
        <v>93.238451999999995</v>
      </c>
    </row>
    <row r="119" spans="1:12" ht="13.5">
      <c r="A119" s="405" t="s">
        <v>1567</v>
      </c>
      <c r="B119" s="404" t="s">
        <v>416</v>
      </c>
      <c r="C119" s="406">
        <v>0.87998200000000004</v>
      </c>
      <c r="D119" s="406">
        <v>0.90594799999999998</v>
      </c>
      <c r="E119" s="406">
        <v>0.99172800000000005</v>
      </c>
      <c r="F119" s="406">
        <v>0.73755700000000002</v>
      </c>
      <c r="G119" s="406">
        <v>0.49346000000000001</v>
      </c>
      <c r="H119" s="406">
        <v>0.45667600000000003</v>
      </c>
      <c r="I119" s="406">
        <v>6.8927959999999997</v>
      </c>
      <c r="J119" s="406">
        <v>0.99414000000000002</v>
      </c>
      <c r="K119" s="406">
        <v>1.238162</v>
      </c>
      <c r="L119" s="406">
        <v>8.5583320000000001</v>
      </c>
    </row>
    <row r="120" spans="1:12" ht="13.5">
      <c r="A120" s="405" t="s">
        <v>1568</v>
      </c>
      <c r="B120" s="404" t="s">
        <v>416</v>
      </c>
      <c r="C120" s="407" t="s">
        <v>1466</v>
      </c>
      <c r="D120" s="407" t="s">
        <v>1466</v>
      </c>
      <c r="E120" s="407" t="s">
        <v>1466</v>
      </c>
      <c r="F120" s="407" t="s">
        <v>1466</v>
      </c>
      <c r="G120" s="407" t="s">
        <v>1466</v>
      </c>
      <c r="H120" s="407">
        <v>0.111109</v>
      </c>
      <c r="I120" s="407" t="s">
        <v>1466</v>
      </c>
      <c r="J120" s="407" t="s">
        <v>1466</v>
      </c>
      <c r="K120" s="407" t="s">
        <v>1466</v>
      </c>
      <c r="L120" s="407" t="s">
        <v>1466</v>
      </c>
    </row>
    <row r="121" spans="1:12" ht="13.5">
      <c r="A121" s="405" t="s">
        <v>1569</v>
      </c>
      <c r="B121" s="404" t="s">
        <v>416</v>
      </c>
      <c r="C121" s="406">
        <v>3.7762030000000002</v>
      </c>
      <c r="D121" s="406">
        <v>0.15643499999999999</v>
      </c>
      <c r="E121" s="406">
        <v>0.158694</v>
      </c>
      <c r="F121" s="406">
        <v>0.26164500000000002</v>
      </c>
      <c r="G121" s="406">
        <v>13.358700000000001</v>
      </c>
      <c r="H121" s="406">
        <v>8.0002739999999992</v>
      </c>
      <c r="I121" s="406">
        <v>0.43828899999999998</v>
      </c>
      <c r="J121" s="406">
        <v>4.1049959999999999</v>
      </c>
      <c r="K121" s="406">
        <v>0.176729</v>
      </c>
      <c r="L121" s="406">
        <v>0.22606699999999999</v>
      </c>
    </row>
    <row r="122" spans="1:12" ht="21">
      <c r="A122" s="405" t="s">
        <v>1570</v>
      </c>
      <c r="B122" s="404" t="s">
        <v>416</v>
      </c>
      <c r="C122" s="407">
        <v>8.2691000000000001E-2</v>
      </c>
      <c r="D122" s="407">
        <v>7.8573000000000004E-2</v>
      </c>
      <c r="E122" s="407">
        <v>7.4602000000000002E-2</v>
      </c>
      <c r="F122" s="407">
        <v>7.8954420000000001</v>
      </c>
      <c r="G122" s="407" t="s">
        <v>1466</v>
      </c>
      <c r="H122" s="407" t="s">
        <v>1466</v>
      </c>
      <c r="I122" s="407">
        <v>5.7802860000000003</v>
      </c>
      <c r="J122" s="407">
        <v>0.14040800000000001</v>
      </c>
      <c r="K122" s="407">
        <v>0.104574</v>
      </c>
      <c r="L122" s="407">
        <v>0.165738</v>
      </c>
    </row>
    <row r="123" spans="1:12" ht="13.5">
      <c r="A123" s="405" t="s">
        <v>1571</v>
      </c>
      <c r="B123" s="404" t="s">
        <v>416</v>
      </c>
      <c r="C123" s="406">
        <v>2.7000000000000001E-3</v>
      </c>
      <c r="D123" s="406" t="s">
        <v>1466</v>
      </c>
      <c r="E123" s="406">
        <v>0.56931900000000002</v>
      </c>
      <c r="F123" s="406">
        <v>5.2282000000000002E-2</v>
      </c>
      <c r="G123" s="406" t="s">
        <v>1466</v>
      </c>
      <c r="H123" s="406" t="s">
        <v>1466</v>
      </c>
      <c r="I123" s="406" t="s">
        <v>1466</v>
      </c>
      <c r="J123" s="406" t="s">
        <v>1466</v>
      </c>
      <c r="K123" s="406" t="s">
        <v>1466</v>
      </c>
      <c r="L123" s="406" t="s">
        <v>1466</v>
      </c>
    </row>
    <row r="124" spans="1:12" ht="13.5">
      <c r="A124" s="405" t="s">
        <v>1572</v>
      </c>
      <c r="B124" s="404" t="s">
        <v>416</v>
      </c>
      <c r="C124" s="407" t="s">
        <v>1466</v>
      </c>
      <c r="D124" s="407" t="s">
        <v>1466</v>
      </c>
      <c r="E124" s="407" t="s">
        <v>1466</v>
      </c>
      <c r="F124" s="407" t="s">
        <v>1466</v>
      </c>
      <c r="G124" s="407" t="s">
        <v>1466</v>
      </c>
      <c r="H124" s="407" t="s">
        <v>1466</v>
      </c>
      <c r="I124" s="407" t="s">
        <v>1466</v>
      </c>
      <c r="J124" s="407" t="s">
        <v>1466</v>
      </c>
      <c r="K124" s="407" t="s">
        <v>1466</v>
      </c>
      <c r="L124" s="407" t="s">
        <v>1466</v>
      </c>
    </row>
    <row r="125" spans="1:12" ht="13.5">
      <c r="A125" s="405" t="s">
        <v>1573</v>
      </c>
      <c r="B125" s="404" t="s">
        <v>416</v>
      </c>
      <c r="C125" s="406">
        <v>0.63776900000000003</v>
      </c>
      <c r="D125" s="406">
        <v>0.13997799999999999</v>
      </c>
      <c r="E125" s="406">
        <v>0.30884</v>
      </c>
      <c r="F125" s="406">
        <v>0.30198900000000001</v>
      </c>
      <c r="G125" s="406">
        <v>1.4397470000000001</v>
      </c>
      <c r="H125" s="406">
        <v>1.7479199999999999</v>
      </c>
      <c r="I125" s="406">
        <v>1.393634</v>
      </c>
      <c r="J125" s="406">
        <v>1.283828</v>
      </c>
      <c r="K125" s="406" t="s">
        <v>1466</v>
      </c>
      <c r="L125" s="406">
        <v>14.331640999999999</v>
      </c>
    </row>
    <row r="126" spans="1:12" ht="21">
      <c r="A126" s="405" t="s">
        <v>1574</v>
      </c>
      <c r="B126" s="404" t="s">
        <v>416</v>
      </c>
      <c r="C126" s="407">
        <v>4.1457360000000003</v>
      </c>
      <c r="D126" s="407">
        <v>4.099742</v>
      </c>
      <c r="E126" s="407">
        <v>1.4051560000000001</v>
      </c>
      <c r="F126" s="407">
        <v>4.2250839999999998</v>
      </c>
      <c r="G126" s="407">
        <v>49.623663000000001</v>
      </c>
      <c r="H126" s="407">
        <v>1.120322</v>
      </c>
      <c r="I126" s="407">
        <v>1.4575499999999999</v>
      </c>
      <c r="J126" s="407">
        <v>0.55061300000000002</v>
      </c>
      <c r="K126" s="407">
        <v>2.935476</v>
      </c>
      <c r="L126" s="407">
        <v>2.6682869999999999</v>
      </c>
    </row>
    <row r="127" spans="1:12" ht="13.5">
      <c r="A127" s="405" t="s">
        <v>1575</v>
      </c>
      <c r="B127" s="404" t="s">
        <v>416</v>
      </c>
      <c r="C127" s="406">
        <v>120.76477199999999</v>
      </c>
      <c r="D127" s="406">
        <v>189.11438100000001</v>
      </c>
      <c r="E127" s="406">
        <v>264.00975299999999</v>
      </c>
      <c r="F127" s="406">
        <v>140.31958599999999</v>
      </c>
      <c r="G127" s="406">
        <v>161.82284999999999</v>
      </c>
      <c r="H127" s="406">
        <v>99.213774999999998</v>
      </c>
      <c r="I127" s="406">
        <v>424.76897200000002</v>
      </c>
      <c r="J127" s="406">
        <v>140.545119</v>
      </c>
      <c r="K127" s="406">
        <v>74.370605999999995</v>
      </c>
      <c r="L127" s="406">
        <v>121.992983</v>
      </c>
    </row>
    <row r="128" spans="1:12" ht="13.5">
      <c r="A128" s="405" t="s">
        <v>1576</v>
      </c>
      <c r="B128" s="404" t="s">
        <v>416</v>
      </c>
      <c r="C128" s="407">
        <v>37.857616999999998</v>
      </c>
      <c r="D128" s="407">
        <v>41.921574</v>
      </c>
      <c r="E128" s="407">
        <v>2.4013909999999998</v>
      </c>
      <c r="F128" s="407">
        <v>2.1964000000000001</v>
      </c>
      <c r="G128" s="407">
        <v>1.4655039999999999</v>
      </c>
      <c r="H128" s="407">
        <v>1.457632</v>
      </c>
      <c r="I128" s="407">
        <v>0.88458499999999995</v>
      </c>
      <c r="J128" s="407">
        <v>1.1395299999999999</v>
      </c>
      <c r="K128" s="407">
        <v>0.93646700000000005</v>
      </c>
      <c r="L128" s="407">
        <v>2.016105</v>
      </c>
    </row>
    <row r="129" spans="1:12" ht="13.5">
      <c r="A129" s="405" t="s">
        <v>1577</v>
      </c>
      <c r="B129" s="404" t="s">
        <v>416</v>
      </c>
      <c r="C129" s="406">
        <v>23.504465</v>
      </c>
      <c r="D129" s="406">
        <v>52.980303999999997</v>
      </c>
      <c r="E129" s="406">
        <v>29.410772999999999</v>
      </c>
      <c r="F129" s="406">
        <v>43.613014999999997</v>
      </c>
      <c r="G129" s="406">
        <v>80.181342999999998</v>
      </c>
      <c r="H129" s="406">
        <v>49.940964000000001</v>
      </c>
      <c r="I129" s="406">
        <v>23.822372999999999</v>
      </c>
      <c r="J129" s="406">
        <v>69.813584000000006</v>
      </c>
      <c r="K129" s="406">
        <v>14.131055999999999</v>
      </c>
      <c r="L129" s="406">
        <v>18.939156000000001</v>
      </c>
    </row>
    <row r="130" spans="1:12" ht="13.5">
      <c r="A130" s="405" t="s">
        <v>1578</v>
      </c>
      <c r="B130" s="404" t="s">
        <v>416</v>
      </c>
      <c r="C130" s="407">
        <v>9.4849720000000008</v>
      </c>
      <c r="D130" s="407">
        <v>11.01211</v>
      </c>
      <c r="E130" s="407">
        <v>40.433973000000002</v>
      </c>
      <c r="F130" s="407">
        <v>13.67104</v>
      </c>
      <c r="G130" s="407">
        <v>13.408433</v>
      </c>
      <c r="H130" s="407">
        <v>6.1665960000000002</v>
      </c>
      <c r="I130" s="407">
        <v>5.7990139999999997</v>
      </c>
      <c r="J130" s="407">
        <v>2.6071270000000002</v>
      </c>
      <c r="K130" s="407">
        <v>6.3756570000000004</v>
      </c>
      <c r="L130" s="407">
        <v>8.9883679999999995</v>
      </c>
    </row>
    <row r="131" spans="1:12" ht="13.5">
      <c r="A131" s="405" t="s">
        <v>1579</v>
      </c>
      <c r="B131" s="404" t="s">
        <v>416</v>
      </c>
      <c r="C131" s="406">
        <v>1.7008779999999999</v>
      </c>
      <c r="D131" s="406">
        <v>1.278268</v>
      </c>
      <c r="E131" s="406">
        <v>1.360681</v>
      </c>
      <c r="F131" s="406">
        <v>1.8516969999999999</v>
      </c>
      <c r="G131" s="406">
        <v>1.008259</v>
      </c>
      <c r="H131" s="406">
        <v>1.2136929999999999</v>
      </c>
      <c r="I131" s="406">
        <v>1.0184949999999999</v>
      </c>
      <c r="J131" s="406">
        <v>1.274151</v>
      </c>
      <c r="K131" s="406">
        <v>1.157867</v>
      </c>
      <c r="L131" s="406">
        <v>0.91687600000000002</v>
      </c>
    </row>
    <row r="132" spans="1:12" ht="13.5">
      <c r="A132" s="405" t="s">
        <v>1580</v>
      </c>
      <c r="B132" s="404" t="s">
        <v>416</v>
      </c>
      <c r="C132" s="407">
        <v>8.06433</v>
      </c>
      <c r="D132" s="407">
        <v>4.690029</v>
      </c>
      <c r="E132" s="407">
        <v>5.6299840000000003</v>
      </c>
      <c r="F132" s="407">
        <v>17.663197</v>
      </c>
      <c r="G132" s="407">
        <v>6.9605629999999996</v>
      </c>
      <c r="H132" s="407">
        <v>5.4546089999999996</v>
      </c>
      <c r="I132" s="407">
        <v>335.51688100000001</v>
      </c>
      <c r="J132" s="407">
        <v>8.9077599999999997</v>
      </c>
      <c r="K132" s="407">
        <v>2.9698639999999998</v>
      </c>
      <c r="L132" s="407">
        <v>12.72017</v>
      </c>
    </row>
    <row r="133" spans="1:12" ht="13.5">
      <c r="A133" s="405" t="s">
        <v>1581</v>
      </c>
      <c r="B133" s="404" t="s">
        <v>416</v>
      </c>
      <c r="C133" s="406">
        <v>8.6187799999999992</v>
      </c>
      <c r="D133" s="406">
        <v>15.806523</v>
      </c>
      <c r="E133" s="406">
        <v>10.656751999999999</v>
      </c>
      <c r="F133" s="406">
        <v>11.750947999999999</v>
      </c>
      <c r="G133" s="406">
        <v>21.877406000000001</v>
      </c>
      <c r="H133" s="406">
        <v>6.6566099999999997</v>
      </c>
      <c r="I133" s="406">
        <v>5.946834</v>
      </c>
      <c r="J133" s="406">
        <v>27.166222000000001</v>
      </c>
      <c r="K133" s="406">
        <v>17.437604</v>
      </c>
      <c r="L133" s="406">
        <v>4.4214440000000002</v>
      </c>
    </row>
    <row r="134" spans="1:12" ht="13.5">
      <c r="A134" s="405" t="s">
        <v>1582</v>
      </c>
      <c r="B134" s="404" t="s">
        <v>416</v>
      </c>
      <c r="C134" s="407">
        <v>0.17200799999999999</v>
      </c>
      <c r="D134" s="407">
        <v>2.649448</v>
      </c>
      <c r="E134" s="407">
        <v>6.504124</v>
      </c>
      <c r="F134" s="407">
        <v>5.0872609999999998</v>
      </c>
      <c r="G134" s="407">
        <v>2.3132389999999998</v>
      </c>
      <c r="H134" s="407">
        <v>1.988081</v>
      </c>
      <c r="I134" s="407">
        <v>1.287617</v>
      </c>
      <c r="J134" s="407">
        <v>1.8278989999999999</v>
      </c>
      <c r="K134" s="407">
        <v>1.6665099999999999</v>
      </c>
      <c r="L134" s="407">
        <v>11.111445</v>
      </c>
    </row>
    <row r="135" spans="1:12" ht="13.5">
      <c r="A135" s="405" t="s">
        <v>1583</v>
      </c>
      <c r="B135" s="404" t="s">
        <v>416</v>
      </c>
      <c r="C135" s="406">
        <v>8.5319839999999996</v>
      </c>
      <c r="D135" s="406">
        <v>6.1919019999999998</v>
      </c>
      <c r="E135" s="406">
        <v>9.9974249999999998</v>
      </c>
      <c r="F135" s="406">
        <v>9.0542929999999995</v>
      </c>
      <c r="G135" s="406">
        <v>3.6998769999999999</v>
      </c>
      <c r="H135" s="406">
        <v>6.5048599999999999</v>
      </c>
      <c r="I135" s="406">
        <v>14.076983999999999</v>
      </c>
      <c r="J135" s="406">
        <v>3.716297</v>
      </c>
      <c r="K135" s="406">
        <v>3.4547479999999999</v>
      </c>
      <c r="L135" s="406">
        <v>26.546852000000001</v>
      </c>
    </row>
    <row r="136" spans="1:12" ht="13.5">
      <c r="A136" s="405" t="s">
        <v>1584</v>
      </c>
      <c r="B136" s="404" t="s">
        <v>416</v>
      </c>
      <c r="C136" s="407">
        <v>17.597231000000001</v>
      </c>
      <c r="D136" s="407">
        <v>24.72268</v>
      </c>
      <c r="E136" s="407">
        <v>119.398048</v>
      </c>
      <c r="F136" s="407">
        <v>25.316849000000001</v>
      </c>
      <c r="G136" s="407">
        <v>18.912638000000001</v>
      </c>
      <c r="H136" s="407">
        <v>13.601255</v>
      </c>
      <c r="I136" s="407">
        <v>32.043531999999999</v>
      </c>
      <c r="J136" s="407">
        <v>11.120452</v>
      </c>
      <c r="K136" s="407">
        <v>20.093910000000001</v>
      </c>
      <c r="L136" s="407">
        <v>28.237145000000002</v>
      </c>
    </row>
    <row r="137" spans="1:12" ht="13.5">
      <c r="A137" s="405" t="s">
        <v>1585</v>
      </c>
      <c r="B137" s="404" t="s">
        <v>416</v>
      </c>
      <c r="C137" s="406">
        <v>1.624908</v>
      </c>
      <c r="D137" s="406">
        <v>8.1550729999999998</v>
      </c>
      <c r="E137" s="406">
        <v>26.878505000000001</v>
      </c>
      <c r="F137" s="406">
        <v>3.0183219999999999</v>
      </c>
      <c r="G137" s="406">
        <v>2.7512379999999999</v>
      </c>
      <c r="H137" s="406">
        <v>0.52878199999999997</v>
      </c>
      <c r="I137" s="406">
        <v>0.681427</v>
      </c>
      <c r="J137" s="406">
        <v>9.0734440000000003</v>
      </c>
      <c r="K137" s="406">
        <v>2.9223560000000002</v>
      </c>
      <c r="L137" s="406">
        <v>0.20957500000000001</v>
      </c>
    </row>
    <row r="138" spans="1:12" ht="13.5">
      <c r="A138" s="405" t="s">
        <v>1586</v>
      </c>
      <c r="B138" s="404" t="s">
        <v>416</v>
      </c>
      <c r="C138" s="407">
        <v>1.7868850000000001</v>
      </c>
      <c r="D138" s="407">
        <v>0.58515200000000001</v>
      </c>
      <c r="E138" s="407">
        <v>0.71472800000000003</v>
      </c>
      <c r="F138" s="407">
        <v>1.012289</v>
      </c>
      <c r="G138" s="407">
        <v>0.50435399999999997</v>
      </c>
      <c r="H138" s="407">
        <v>0.46505600000000002</v>
      </c>
      <c r="I138" s="407">
        <v>0.582291</v>
      </c>
      <c r="J138" s="407">
        <v>0.32389699999999999</v>
      </c>
      <c r="K138" s="407">
        <v>0.79307700000000003</v>
      </c>
      <c r="L138" s="407">
        <v>0.38021300000000002</v>
      </c>
    </row>
    <row r="139" spans="1:12" ht="13.5">
      <c r="A139" s="405" t="s">
        <v>1587</v>
      </c>
      <c r="B139" s="404" t="s">
        <v>416</v>
      </c>
      <c r="C139" s="406">
        <v>1.414347</v>
      </c>
      <c r="D139" s="406">
        <v>1.0026200000000001</v>
      </c>
      <c r="E139" s="406">
        <v>1.9311940000000001</v>
      </c>
      <c r="F139" s="406">
        <v>1.720415</v>
      </c>
      <c r="G139" s="406">
        <v>0.57238800000000001</v>
      </c>
      <c r="H139" s="406">
        <v>0.32172499999999998</v>
      </c>
      <c r="I139" s="406">
        <v>0.36235899999999999</v>
      </c>
      <c r="J139" s="406">
        <v>0.27224399999999999</v>
      </c>
      <c r="K139" s="406">
        <v>0.36017100000000002</v>
      </c>
      <c r="L139" s="406">
        <v>0.24918100000000001</v>
      </c>
    </row>
    <row r="140" spans="1:12" ht="13.5">
      <c r="A140" s="405" t="s">
        <v>1588</v>
      </c>
      <c r="B140" s="404" t="s">
        <v>416</v>
      </c>
      <c r="C140" s="407">
        <v>0.40636299999999997</v>
      </c>
      <c r="D140" s="407">
        <v>18.118693</v>
      </c>
      <c r="E140" s="407">
        <v>8.6921780000000002</v>
      </c>
      <c r="F140" s="407">
        <v>4.3638490000000001</v>
      </c>
      <c r="G140" s="407">
        <v>8.1676120000000001</v>
      </c>
      <c r="H140" s="407">
        <v>4.9139140000000001</v>
      </c>
      <c r="I140" s="407">
        <v>2.7465790000000001</v>
      </c>
      <c r="J140" s="407">
        <v>3.3025150000000001</v>
      </c>
      <c r="K140" s="407">
        <v>2.0713200000000001</v>
      </c>
      <c r="L140" s="407">
        <v>7.2564549999999999</v>
      </c>
    </row>
    <row r="141" spans="1:12" ht="13.5">
      <c r="A141" s="405" t="s">
        <v>1589</v>
      </c>
      <c r="B141" s="404" t="s">
        <v>416</v>
      </c>
      <c r="C141" s="406">
        <v>15.181561</v>
      </c>
      <c r="D141" s="406">
        <v>11.294525999999999</v>
      </c>
      <c r="E141" s="406">
        <v>129.97493800000001</v>
      </c>
      <c r="F141" s="406">
        <v>79.571607</v>
      </c>
      <c r="G141" s="406">
        <v>68.120182</v>
      </c>
      <c r="H141" s="406">
        <v>39.941662000000001</v>
      </c>
      <c r="I141" s="406">
        <v>44.621594999999999</v>
      </c>
      <c r="J141" s="406">
        <v>45.640287000000001</v>
      </c>
      <c r="K141" s="406">
        <v>86.147211999999996</v>
      </c>
      <c r="L141" s="406">
        <v>130.81446299999999</v>
      </c>
    </row>
    <row r="142" spans="1:12" ht="13.5">
      <c r="A142" s="405" t="s">
        <v>1590</v>
      </c>
      <c r="B142" s="404" t="s">
        <v>416</v>
      </c>
      <c r="C142" s="407">
        <v>2057.502845</v>
      </c>
      <c r="D142" s="407">
        <v>2636.3418160000001</v>
      </c>
      <c r="E142" s="407">
        <v>2436.4381640000001</v>
      </c>
      <c r="F142" s="407">
        <v>2617.0222370000001</v>
      </c>
      <c r="G142" s="407">
        <v>2451.1976119999999</v>
      </c>
      <c r="H142" s="407">
        <v>2520.3419589999999</v>
      </c>
      <c r="I142" s="407">
        <v>4011.609434</v>
      </c>
      <c r="J142" s="407">
        <v>2841.43226</v>
      </c>
      <c r="K142" s="407">
        <v>3434.7597009999999</v>
      </c>
      <c r="L142" s="407">
        <v>2527.9834879999999</v>
      </c>
    </row>
    <row r="143" spans="1:12" ht="13.5">
      <c r="A143" s="405" t="s">
        <v>1591</v>
      </c>
      <c r="B143" s="404" t="s">
        <v>416</v>
      </c>
      <c r="C143" s="406">
        <v>620.48507800000004</v>
      </c>
      <c r="D143" s="406">
        <v>859.32831899999996</v>
      </c>
      <c r="E143" s="406">
        <v>843.58888999999999</v>
      </c>
      <c r="F143" s="406">
        <v>1037.477095</v>
      </c>
      <c r="G143" s="406">
        <v>694.19757700000002</v>
      </c>
      <c r="H143" s="406">
        <v>704.82911100000001</v>
      </c>
      <c r="I143" s="406">
        <v>1354.591653</v>
      </c>
      <c r="J143" s="406">
        <v>970.54073900000003</v>
      </c>
      <c r="K143" s="406">
        <v>1148.2109579999999</v>
      </c>
      <c r="L143" s="406">
        <v>634.74160900000004</v>
      </c>
    </row>
    <row r="144" spans="1:12" ht="13.5">
      <c r="A144" s="405" t="s">
        <v>1592</v>
      </c>
      <c r="B144" s="404" t="s">
        <v>416</v>
      </c>
      <c r="C144" s="407" t="s">
        <v>1466</v>
      </c>
      <c r="D144" s="407" t="s">
        <v>1466</v>
      </c>
      <c r="E144" s="407" t="s">
        <v>1466</v>
      </c>
      <c r="F144" s="407" t="s">
        <v>1466</v>
      </c>
      <c r="G144" s="407" t="s">
        <v>1466</v>
      </c>
      <c r="H144" s="407" t="s">
        <v>1466</v>
      </c>
      <c r="I144" s="407" t="s">
        <v>1466</v>
      </c>
      <c r="J144" s="407" t="s">
        <v>1466</v>
      </c>
      <c r="K144" s="407" t="s">
        <v>1466</v>
      </c>
      <c r="L144" s="407" t="s">
        <v>1466</v>
      </c>
    </row>
    <row r="145" spans="1:12" ht="13.5">
      <c r="A145" s="405" t="s">
        <v>1593</v>
      </c>
      <c r="B145" s="404" t="s">
        <v>416</v>
      </c>
      <c r="C145" s="406">
        <v>54.213720000000002</v>
      </c>
      <c r="D145" s="406">
        <v>134.89898199999999</v>
      </c>
      <c r="E145" s="406">
        <v>141.877735</v>
      </c>
      <c r="F145" s="406">
        <v>104.08163399999999</v>
      </c>
      <c r="G145" s="406">
        <v>62.871879</v>
      </c>
      <c r="H145" s="406">
        <v>58.948278999999999</v>
      </c>
      <c r="I145" s="406">
        <v>142.64657199999999</v>
      </c>
      <c r="J145" s="406">
        <v>74.474901000000003</v>
      </c>
      <c r="K145" s="406">
        <v>133.41999200000001</v>
      </c>
      <c r="L145" s="406">
        <v>89.800094000000001</v>
      </c>
    </row>
    <row r="146" spans="1:12" ht="21">
      <c r="A146" s="405" t="s">
        <v>1594</v>
      </c>
      <c r="B146" s="404" t="s">
        <v>416</v>
      </c>
      <c r="C146" s="407">
        <v>103.41421800000001</v>
      </c>
      <c r="D146" s="407">
        <v>106.850122</v>
      </c>
      <c r="E146" s="407">
        <v>256.433877</v>
      </c>
      <c r="F146" s="407">
        <v>286.20033699999999</v>
      </c>
      <c r="G146" s="407">
        <v>117.493155</v>
      </c>
      <c r="H146" s="407">
        <v>203.986176</v>
      </c>
      <c r="I146" s="407">
        <v>259.87829699999998</v>
      </c>
      <c r="J146" s="407">
        <v>230.17244199999999</v>
      </c>
      <c r="K146" s="407">
        <v>171.634004</v>
      </c>
      <c r="L146" s="407">
        <v>73.388929000000005</v>
      </c>
    </row>
    <row r="147" spans="1:12" ht="21">
      <c r="A147" s="405" t="s">
        <v>1595</v>
      </c>
      <c r="B147" s="404" t="s">
        <v>416</v>
      </c>
      <c r="C147" s="406">
        <v>4.6041350000000003</v>
      </c>
      <c r="D147" s="406">
        <v>3.467085</v>
      </c>
      <c r="E147" s="406">
        <v>10.260323</v>
      </c>
      <c r="F147" s="406">
        <v>32.995618999999998</v>
      </c>
      <c r="G147" s="406">
        <v>6.4089200000000002</v>
      </c>
      <c r="H147" s="406">
        <v>13.984942999999999</v>
      </c>
      <c r="I147" s="406">
        <v>22.488578</v>
      </c>
      <c r="J147" s="406">
        <v>8.3628029999999995</v>
      </c>
      <c r="K147" s="406">
        <v>50.250985999999997</v>
      </c>
      <c r="L147" s="406">
        <v>4.7778840000000002</v>
      </c>
    </row>
    <row r="148" spans="1:12" ht="13.5">
      <c r="A148" s="405" t="s">
        <v>1596</v>
      </c>
      <c r="B148" s="404" t="s">
        <v>416</v>
      </c>
      <c r="C148" s="407" t="s">
        <v>1466</v>
      </c>
      <c r="D148" s="407" t="s">
        <v>1466</v>
      </c>
      <c r="E148" s="407" t="s">
        <v>1466</v>
      </c>
      <c r="F148" s="407" t="s">
        <v>1466</v>
      </c>
      <c r="G148" s="407" t="s">
        <v>1466</v>
      </c>
      <c r="H148" s="407" t="s">
        <v>1466</v>
      </c>
      <c r="I148" s="407" t="s">
        <v>1466</v>
      </c>
      <c r="J148" s="407" t="s">
        <v>1466</v>
      </c>
      <c r="K148" s="407" t="s">
        <v>1466</v>
      </c>
      <c r="L148" s="407" t="s">
        <v>1466</v>
      </c>
    </row>
    <row r="149" spans="1:12" ht="13.5">
      <c r="A149" s="405" t="s">
        <v>1597</v>
      </c>
      <c r="B149" s="404" t="s">
        <v>416</v>
      </c>
      <c r="C149" s="406">
        <v>157.250426</v>
      </c>
      <c r="D149" s="406">
        <v>234.70194599999999</v>
      </c>
      <c r="E149" s="406">
        <v>170.00505100000001</v>
      </c>
      <c r="F149" s="406">
        <v>68.380435000000006</v>
      </c>
      <c r="G149" s="406">
        <v>105.124821</v>
      </c>
      <c r="H149" s="406">
        <v>144.226966</v>
      </c>
      <c r="I149" s="406">
        <v>163.95466400000001</v>
      </c>
      <c r="J149" s="406">
        <v>99.870537999999996</v>
      </c>
      <c r="K149" s="406">
        <v>98.340040999999999</v>
      </c>
      <c r="L149" s="406">
        <v>175.189708</v>
      </c>
    </row>
    <row r="150" spans="1:12" ht="13.5">
      <c r="A150" s="405" t="s">
        <v>1598</v>
      </c>
      <c r="B150" s="404" t="s">
        <v>416</v>
      </c>
      <c r="C150" s="407" t="s">
        <v>1466</v>
      </c>
      <c r="D150" s="407" t="s">
        <v>1466</v>
      </c>
      <c r="E150" s="407" t="s">
        <v>1466</v>
      </c>
      <c r="F150" s="407" t="s">
        <v>1466</v>
      </c>
      <c r="G150" s="407" t="s">
        <v>1466</v>
      </c>
      <c r="H150" s="407" t="s">
        <v>1466</v>
      </c>
      <c r="I150" s="407" t="s">
        <v>1466</v>
      </c>
      <c r="J150" s="407" t="s">
        <v>1466</v>
      </c>
      <c r="K150" s="407" t="s">
        <v>1466</v>
      </c>
      <c r="L150" s="407" t="s">
        <v>1466</v>
      </c>
    </row>
    <row r="151" spans="1:12" ht="21">
      <c r="A151" s="405" t="s">
        <v>1599</v>
      </c>
      <c r="B151" s="404" t="s">
        <v>416</v>
      </c>
      <c r="C151" s="406">
        <v>43.942737999999999</v>
      </c>
      <c r="D151" s="406">
        <v>21.786691000000001</v>
      </c>
      <c r="E151" s="406">
        <v>19.032568000000001</v>
      </c>
      <c r="F151" s="406">
        <v>32.632911</v>
      </c>
      <c r="G151" s="406">
        <v>42.675877</v>
      </c>
      <c r="H151" s="406">
        <v>29.162738000000001</v>
      </c>
      <c r="I151" s="406">
        <v>46.782998999999997</v>
      </c>
      <c r="J151" s="406">
        <v>52.767892000000003</v>
      </c>
      <c r="K151" s="406">
        <v>74.104843000000002</v>
      </c>
      <c r="L151" s="406">
        <v>128.967895</v>
      </c>
    </row>
    <row r="152" spans="1:12" ht="13.5">
      <c r="A152" s="405" t="s">
        <v>1600</v>
      </c>
      <c r="B152" s="404" t="s">
        <v>416</v>
      </c>
      <c r="C152" s="407" t="s">
        <v>1466</v>
      </c>
      <c r="D152" s="407" t="s">
        <v>1466</v>
      </c>
      <c r="E152" s="407" t="s">
        <v>1466</v>
      </c>
      <c r="F152" s="407" t="s">
        <v>1466</v>
      </c>
      <c r="G152" s="407" t="s">
        <v>1466</v>
      </c>
      <c r="H152" s="407" t="s">
        <v>1466</v>
      </c>
      <c r="I152" s="407" t="s">
        <v>1466</v>
      </c>
      <c r="J152" s="407" t="s">
        <v>1466</v>
      </c>
      <c r="K152" s="407" t="s">
        <v>1466</v>
      </c>
      <c r="L152" s="407" t="s">
        <v>1466</v>
      </c>
    </row>
    <row r="153" spans="1:12" ht="13.5">
      <c r="A153" s="405" t="s">
        <v>1601</v>
      </c>
      <c r="B153" s="404" t="s">
        <v>416</v>
      </c>
      <c r="C153" s="406">
        <v>0.79668899999999998</v>
      </c>
      <c r="D153" s="406">
        <v>0.60768500000000003</v>
      </c>
      <c r="E153" s="406">
        <v>0.40036100000000002</v>
      </c>
      <c r="F153" s="406">
        <v>0.16635900000000001</v>
      </c>
      <c r="G153" s="406">
        <v>1.079863</v>
      </c>
      <c r="H153" s="406">
        <v>1.0939920000000001</v>
      </c>
      <c r="I153" s="406">
        <v>1.0041089999999999</v>
      </c>
      <c r="J153" s="406">
        <v>1.236362</v>
      </c>
      <c r="K153" s="406">
        <v>5.295382</v>
      </c>
      <c r="L153" s="406">
        <v>2.1429930000000001</v>
      </c>
    </row>
    <row r="154" spans="1:12" ht="13.5">
      <c r="A154" s="405" t="s">
        <v>1602</v>
      </c>
      <c r="B154" s="404" t="s">
        <v>416</v>
      </c>
      <c r="C154" s="407">
        <v>9.9062640000000002</v>
      </c>
      <c r="D154" s="407">
        <v>26.878001999999999</v>
      </c>
      <c r="E154" s="407">
        <v>9.5535720000000008</v>
      </c>
      <c r="F154" s="407">
        <v>40.981171000000003</v>
      </c>
      <c r="G154" s="407">
        <v>76.859780999999998</v>
      </c>
      <c r="H154" s="407">
        <v>8.5319339999999997</v>
      </c>
      <c r="I154" s="407">
        <v>65.907078999999996</v>
      </c>
      <c r="J154" s="407">
        <v>31.578092999999999</v>
      </c>
      <c r="K154" s="407">
        <v>84.791324000000003</v>
      </c>
      <c r="L154" s="407">
        <v>12.931004</v>
      </c>
    </row>
    <row r="155" spans="1:12" ht="13.5">
      <c r="A155" s="405" t="s">
        <v>1603</v>
      </c>
      <c r="B155" s="404" t="s">
        <v>416</v>
      </c>
      <c r="C155" s="406">
        <v>42.162157000000001</v>
      </c>
      <c r="D155" s="406">
        <v>36.180162000000003</v>
      </c>
      <c r="E155" s="406">
        <v>76.877116000000001</v>
      </c>
      <c r="F155" s="406">
        <v>132.032387</v>
      </c>
      <c r="G155" s="406">
        <v>24.681394999999998</v>
      </c>
      <c r="H155" s="406">
        <v>82.784015999999994</v>
      </c>
      <c r="I155" s="406">
        <v>59.135570999999999</v>
      </c>
      <c r="J155" s="406">
        <v>149.82347799999999</v>
      </c>
      <c r="K155" s="406">
        <v>43.890810000000002</v>
      </c>
      <c r="L155" s="406">
        <v>19.726673000000002</v>
      </c>
    </row>
    <row r="156" spans="1:12" ht="13.5">
      <c r="A156" s="405" t="s">
        <v>1604</v>
      </c>
      <c r="B156" s="404" t="s">
        <v>416</v>
      </c>
      <c r="C156" s="407" t="s">
        <v>1466</v>
      </c>
      <c r="D156" s="407" t="s">
        <v>1466</v>
      </c>
      <c r="E156" s="407" t="s">
        <v>1466</v>
      </c>
      <c r="F156" s="407" t="s">
        <v>1466</v>
      </c>
      <c r="G156" s="407" t="s">
        <v>1466</v>
      </c>
      <c r="H156" s="407" t="s">
        <v>1466</v>
      </c>
      <c r="I156" s="407" t="s">
        <v>1466</v>
      </c>
      <c r="J156" s="407" t="s">
        <v>1466</v>
      </c>
      <c r="K156" s="407" t="s">
        <v>1466</v>
      </c>
      <c r="L156" s="407" t="s">
        <v>1466</v>
      </c>
    </row>
    <row r="157" spans="1:12" ht="13.5">
      <c r="A157" s="405" t="s">
        <v>1605</v>
      </c>
      <c r="B157" s="404" t="s">
        <v>416</v>
      </c>
      <c r="C157" s="406" t="s">
        <v>1466</v>
      </c>
      <c r="D157" s="406" t="s">
        <v>1466</v>
      </c>
      <c r="E157" s="406" t="s">
        <v>1466</v>
      </c>
      <c r="F157" s="406" t="s">
        <v>1466</v>
      </c>
      <c r="G157" s="406" t="s">
        <v>1466</v>
      </c>
      <c r="H157" s="406" t="s">
        <v>1466</v>
      </c>
      <c r="I157" s="406" t="s">
        <v>1466</v>
      </c>
      <c r="J157" s="406" t="s">
        <v>1466</v>
      </c>
      <c r="K157" s="406" t="s">
        <v>1466</v>
      </c>
      <c r="L157" s="406" t="s">
        <v>1466</v>
      </c>
    </row>
    <row r="158" spans="1:12" ht="13.5">
      <c r="A158" s="405" t="s">
        <v>1606</v>
      </c>
      <c r="B158" s="404" t="s">
        <v>416</v>
      </c>
      <c r="C158" s="407">
        <v>17.653295</v>
      </c>
      <c r="D158" s="407">
        <v>21.360077</v>
      </c>
      <c r="E158" s="407">
        <v>27.06962</v>
      </c>
      <c r="F158" s="407">
        <v>12.94772</v>
      </c>
      <c r="G158" s="407">
        <v>64.209053999999995</v>
      </c>
      <c r="H158" s="407">
        <v>7.3588709999999997</v>
      </c>
      <c r="I158" s="407">
        <v>59.993816000000002</v>
      </c>
      <c r="J158" s="407">
        <v>16.344353000000002</v>
      </c>
      <c r="K158" s="407">
        <v>59.214326</v>
      </c>
      <c r="L158" s="407">
        <v>20.480421</v>
      </c>
    </row>
    <row r="159" spans="1:12" ht="13.5">
      <c r="A159" s="405" t="s">
        <v>1607</v>
      </c>
      <c r="B159" s="404" t="s">
        <v>416</v>
      </c>
      <c r="C159" s="406">
        <v>15.745381999999999</v>
      </c>
      <c r="D159" s="406">
        <v>5.0409790000000001</v>
      </c>
      <c r="E159" s="406">
        <v>10.547788000000001</v>
      </c>
      <c r="F159" s="406">
        <v>26.815954999999999</v>
      </c>
      <c r="G159" s="406">
        <v>32.925997000000002</v>
      </c>
      <c r="H159" s="406">
        <v>21.474073000000001</v>
      </c>
      <c r="I159" s="406">
        <v>6.5158889999999996</v>
      </c>
      <c r="J159" s="406">
        <v>6.4946710000000003</v>
      </c>
      <c r="K159" s="406">
        <v>22.310299000000001</v>
      </c>
      <c r="L159" s="406">
        <v>14.827614000000001</v>
      </c>
    </row>
    <row r="160" spans="1:12" ht="13.5">
      <c r="A160" s="405" t="s">
        <v>1608</v>
      </c>
      <c r="B160" s="404" t="s">
        <v>416</v>
      </c>
      <c r="C160" s="407">
        <v>157.60617099999999</v>
      </c>
      <c r="D160" s="407">
        <v>258.21295400000002</v>
      </c>
      <c r="E160" s="407">
        <v>114.583196</v>
      </c>
      <c r="F160" s="407">
        <v>292.72287999999998</v>
      </c>
      <c r="G160" s="407">
        <v>146.71180200000001</v>
      </c>
      <c r="H160" s="407">
        <v>119.576641</v>
      </c>
      <c r="I160" s="407">
        <v>495.90770400000002</v>
      </c>
      <c r="J160" s="407">
        <v>190.77902700000001</v>
      </c>
      <c r="K160" s="407">
        <v>379.85147899999998</v>
      </c>
      <c r="L160" s="407">
        <v>70.660809</v>
      </c>
    </row>
    <row r="161" spans="1:14" ht="13.5">
      <c r="A161" s="405" t="s">
        <v>1609</v>
      </c>
      <c r="B161" s="404" t="s">
        <v>416</v>
      </c>
      <c r="C161" s="406">
        <v>13.189886</v>
      </c>
      <c r="D161" s="406">
        <v>9.3436419999999991</v>
      </c>
      <c r="E161" s="406">
        <v>6.947692</v>
      </c>
      <c r="F161" s="406">
        <v>7.5196880000000004</v>
      </c>
      <c r="G161" s="406">
        <v>13.155025999999999</v>
      </c>
      <c r="H161" s="406">
        <v>13.700476999999999</v>
      </c>
      <c r="I161" s="406">
        <v>30.376377999999999</v>
      </c>
      <c r="J161" s="406">
        <v>108.636184</v>
      </c>
      <c r="K161" s="406">
        <v>25.107482000000001</v>
      </c>
      <c r="L161" s="406">
        <v>21.847588999999999</v>
      </c>
    </row>
    <row r="162" spans="1:14" ht="13.5">
      <c r="A162" s="405" t="s">
        <v>1610</v>
      </c>
      <c r="B162" s="404" t="s">
        <v>416</v>
      </c>
      <c r="C162" s="407">
        <v>1115.7063800000001</v>
      </c>
      <c r="D162" s="407">
        <v>1397.812977</v>
      </c>
      <c r="E162" s="407">
        <v>1204.035157</v>
      </c>
      <c r="F162" s="407">
        <v>1311.6789409999999</v>
      </c>
      <c r="G162" s="407">
        <v>1462.4742670000001</v>
      </c>
      <c r="H162" s="407">
        <v>1456.9348500000001</v>
      </c>
      <c r="I162" s="407">
        <v>2154.9178120000001</v>
      </c>
      <c r="J162" s="407">
        <v>1453.544484</v>
      </c>
      <c r="K162" s="407">
        <v>1769.06945</v>
      </c>
      <c r="L162" s="407">
        <v>1321.8530820000001</v>
      </c>
    </row>
    <row r="163" spans="1:14" ht="13.5">
      <c r="A163" s="405" t="s">
        <v>1611</v>
      </c>
      <c r="B163" s="404" t="s">
        <v>416</v>
      </c>
      <c r="C163" s="406">
        <v>105.138017</v>
      </c>
      <c r="D163" s="406">
        <v>268.48184600000002</v>
      </c>
      <c r="E163" s="406">
        <v>183.998884</v>
      </c>
      <c r="F163" s="406">
        <v>243.03468699999999</v>
      </c>
      <c r="G163" s="406">
        <v>187.60361900000001</v>
      </c>
      <c r="H163" s="406">
        <v>280.775936</v>
      </c>
      <c r="I163" s="406">
        <v>230.34676099999999</v>
      </c>
      <c r="J163" s="406">
        <v>244.74848700000001</v>
      </c>
      <c r="K163" s="406">
        <v>256.250362</v>
      </c>
      <c r="L163" s="406">
        <v>80.050261000000006</v>
      </c>
    </row>
    <row r="164" spans="1:14" ht="13.5">
      <c r="A164" s="405" t="s">
        <v>1612</v>
      </c>
      <c r="B164" s="404" t="s">
        <v>416</v>
      </c>
      <c r="C164" s="407">
        <v>30.965062</v>
      </c>
      <c r="D164" s="407">
        <v>6.7678459999999996</v>
      </c>
      <c r="E164" s="407">
        <v>9.4351459999999996</v>
      </c>
      <c r="F164" s="407">
        <v>6.0291540000000001</v>
      </c>
      <c r="G164" s="407">
        <v>10.552303</v>
      </c>
      <c r="H164" s="407">
        <v>11.013807</v>
      </c>
      <c r="I164" s="407">
        <v>31.519432999999999</v>
      </c>
      <c r="J164" s="407">
        <v>3.3208419999999998</v>
      </c>
      <c r="K164" s="407">
        <v>12.504662</v>
      </c>
      <c r="L164" s="407">
        <v>0.40183099999999999</v>
      </c>
    </row>
    <row r="165" spans="1:14" ht="13.5">
      <c r="A165" s="405" t="s">
        <v>1613</v>
      </c>
      <c r="B165" s="404" t="s">
        <v>416</v>
      </c>
      <c r="C165" s="406">
        <v>3.7886199999999999</v>
      </c>
      <c r="D165" s="406">
        <v>16.523717000000001</v>
      </c>
      <c r="E165" s="406">
        <v>2.0660050000000001</v>
      </c>
      <c r="F165" s="406">
        <v>7.0867509999999996</v>
      </c>
      <c r="G165" s="406">
        <v>11.042331000000001</v>
      </c>
      <c r="H165" s="406">
        <v>5.0520990000000001</v>
      </c>
      <c r="I165" s="406">
        <v>13.505286</v>
      </c>
      <c r="J165" s="406">
        <v>2.9410340000000001</v>
      </c>
      <c r="K165" s="406">
        <v>4.3137040000000004</v>
      </c>
      <c r="L165" s="406">
        <v>11.590576</v>
      </c>
    </row>
    <row r="166" spans="1:14" ht="13.5">
      <c r="A166" s="405" t="s">
        <v>1614</v>
      </c>
      <c r="B166" s="404" t="s">
        <v>416</v>
      </c>
      <c r="C166" s="407">
        <v>64.898825000000002</v>
      </c>
      <c r="D166" s="407">
        <v>153.74256700000001</v>
      </c>
      <c r="E166" s="407">
        <v>124.02252799999999</v>
      </c>
      <c r="F166" s="407">
        <v>91.159501000000006</v>
      </c>
      <c r="G166" s="407">
        <v>494.53932800000001</v>
      </c>
      <c r="H166" s="407">
        <v>195.889365</v>
      </c>
      <c r="I166" s="407">
        <v>220.34782000000001</v>
      </c>
      <c r="J166" s="407">
        <v>337.07189799999998</v>
      </c>
      <c r="K166" s="407">
        <v>431.99402900000001</v>
      </c>
      <c r="L166" s="407">
        <v>209.294307</v>
      </c>
    </row>
    <row r="167" spans="1:14" ht="13.5">
      <c r="A167" s="405" t="s">
        <v>1615</v>
      </c>
      <c r="B167" s="404" t="s">
        <v>416</v>
      </c>
      <c r="C167" s="406">
        <v>2.3750460000000002</v>
      </c>
      <c r="D167" s="406">
        <v>2.2376130000000001</v>
      </c>
      <c r="E167" s="406">
        <v>0.94487699999999997</v>
      </c>
      <c r="F167" s="406">
        <v>1.3577859999999999</v>
      </c>
      <c r="G167" s="406">
        <v>3.6467109999999998</v>
      </c>
      <c r="H167" s="406">
        <v>2.6888640000000001</v>
      </c>
      <c r="I167" s="406">
        <v>2.9441069999999998</v>
      </c>
      <c r="J167" s="406">
        <v>4.6289309999999997</v>
      </c>
      <c r="K167" s="406">
        <v>7.8352399999999998</v>
      </c>
      <c r="L167" s="406">
        <v>2.271169</v>
      </c>
      <c r="N167" s="400">
        <f>L170*1000000</f>
        <v>23825724</v>
      </c>
    </row>
    <row r="168" spans="1:14" ht="13.5">
      <c r="A168" s="405" t="s">
        <v>1616</v>
      </c>
      <c r="B168" s="404" t="s">
        <v>416</v>
      </c>
      <c r="C168" s="407">
        <v>20.111443000000001</v>
      </c>
      <c r="D168" s="407">
        <v>8.2739820000000002</v>
      </c>
      <c r="E168" s="407">
        <v>20.407328</v>
      </c>
      <c r="F168" s="407">
        <v>19.927835999999999</v>
      </c>
      <c r="G168" s="407">
        <v>24.55011</v>
      </c>
      <c r="H168" s="407">
        <v>15.263939000000001</v>
      </c>
      <c r="I168" s="407">
        <v>6.71204</v>
      </c>
      <c r="J168" s="407">
        <v>19.296832999999999</v>
      </c>
      <c r="K168" s="407">
        <v>3.570846</v>
      </c>
      <c r="L168" s="407">
        <v>5.0401670000000003</v>
      </c>
      <c r="N168" s="400">
        <f>N167*342.16</f>
        <v>8152209723.8400002</v>
      </c>
    </row>
    <row r="169" spans="1:14" ht="13.5">
      <c r="A169" s="405" t="s">
        <v>1617</v>
      </c>
      <c r="B169" s="404" t="s">
        <v>416</v>
      </c>
      <c r="C169" s="406">
        <v>499.04552200000001</v>
      </c>
      <c r="D169" s="406">
        <v>581.37186899999995</v>
      </c>
      <c r="E169" s="406">
        <v>247.353925</v>
      </c>
      <c r="F169" s="406">
        <v>246.92415099999999</v>
      </c>
      <c r="G169" s="406">
        <v>229.817599</v>
      </c>
      <c r="H169" s="406">
        <v>235.21994000000001</v>
      </c>
      <c r="I169" s="406">
        <v>426.06153599999999</v>
      </c>
      <c r="J169" s="406">
        <v>245.02234899999999</v>
      </c>
      <c r="K169" s="406">
        <v>555.07811400000003</v>
      </c>
      <c r="L169" s="406">
        <v>347.33187500000003</v>
      </c>
      <c r="N169" s="400">
        <f>N168/1000</f>
        <v>8152209.7238400001</v>
      </c>
    </row>
    <row r="170" spans="1:14" s="412" customFormat="1" ht="13.5">
      <c r="A170" s="409" t="s">
        <v>1618</v>
      </c>
      <c r="B170" s="410" t="s">
        <v>416</v>
      </c>
      <c r="C170" s="411">
        <v>13.076205</v>
      </c>
      <c r="D170" s="411">
        <v>7.2695069999999999</v>
      </c>
      <c r="E170" s="411">
        <v>57.413369000000003</v>
      </c>
      <c r="F170" s="411">
        <v>14.04555</v>
      </c>
      <c r="G170" s="411">
        <v>12.373849999999999</v>
      </c>
      <c r="H170" s="411">
        <v>17.575780000000002</v>
      </c>
      <c r="I170" s="411">
        <v>6.5940240000000001</v>
      </c>
      <c r="J170" s="411">
        <v>13.217066000000001</v>
      </c>
      <c r="K170" s="411">
        <v>4.0223069999999996</v>
      </c>
      <c r="L170" s="411">
        <v>23.825724000000001</v>
      </c>
    </row>
    <row r="171" spans="1:14" ht="13.5">
      <c r="A171" s="405" t="s">
        <v>1619</v>
      </c>
      <c r="B171" s="404" t="s">
        <v>416</v>
      </c>
      <c r="C171" s="406">
        <v>19.775623</v>
      </c>
      <c r="D171" s="406">
        <v>19.964876</v>
      </c>
      <c r="E171" s="406">
        <v>14.405631</v>
      </c>
      <c r="F171" s="406">
        <v>12.453646000000001</v>
      </c>
      <c r="G171" s="406">
        <v>50.180262999999997</v>
      </c>
      <c r="H171" s="406">
        <v>17.899539000000001</v>
      </c>
      <c r="I171" s="406">
        <v>69.367602000000005</v>
      </c>
      <c r="J171" s="406">
        <v>35.029786999999999</v>
      </c>
      <c r="K171" s="406">
        <v>8.3121080000000003</v>
      </c>
      <c r="L171" s="406">
        <v>47.308458999999999</v>
      </c>
    </row>
    <row r="172" spans="1:14" ht="13.5">
      <c r="A172" s="405" t="s">
        <v>1620</v>
      </c>
      <c r="B172" s="404" t="s">
        <v>416</v>
      </c>
      <c r="C172" s="407">
        <v>0.31053199999999997</v>
      </c>
      <c r="D172" s="407">
        <v>0.20314099999999999</v>
      </c>
      <c r="E172" s="407">
        <v>7.1316000000000004E-2</v>
      </c>
      <c r="F172" s="407">
        <v>8.5504470000000001</v>
      </c>
      <c r="G172" s="407">
        <v>7.0791570000000004</v>
      </c>
      <c r="H172" s="407">
        <v>2.304325</v>
      </c>
      <c r="I172" s="407">
        <v>1.108603</v>
      </c>
      <c r="J172" s="407">
        <v>1.547666</v>
      </c>
      <c r="K172" s="407">
        <v>2.1649340000000001</v>
      </c>
      <c r="L172" s="407">
        <v>1.6083719999999999</v>
      </c>
    </row>
    <row r="173" spans="1:14" ht="13.5">
      <c r="A173" s="405" t="s">
        <v>1621</v>
      </c>
      <c r="B173" s="404" t="s">
        <v>416</v>
      </c>
      <c r="C173" s="406">
        <v>50.312019999999997</v>
      </c>
      <c r="D173" s="406">
        <v>16.611004999999999</v>
      </c>
      <c r="E173" s="406">
        <v>61.632784000000001</v>
      </c>
      <c r="F173" s="406">
        <v>69.460217999999998</v>
      </c>
      <c r="G173" s="406">
        <v>30.178419000000002</v>
      </c>
      <c r="H173" s="406">
        <v>104.264582</v>
      </c>
      <c r="I173" s="406">
        <v>238.88815700000001</v>
      </c>
      <c r="J173" s="406">
        <v>217.144867</v>
      </c>
      <c r="K173" s="406">
        <v>64.321160000000006</v>
      </c>
      <c r="L173" s="406">
        <v>69.148297999999997</v>
      </c>
    </row>
    <row r="174" spans="1:14" ht="13.5">
      <c r="A174" s="405" t="s">
        <v>1622</v>
      </c>
      <c r="B174" s="404" t="s">
        <v>416</v>
      </c>
      <c r="C174" s="407">
        <v>29.232754</v>
      </c>
      <c r="D174" s="407">
        <v>82.677280999999994</v>
      </c>
      <c r="E174" s="407">
        <v>34.110570000000003</v>
      </c>
      <c r="F174" s="407">
        <v>154.04028400000001</v>
      </c>
      <c r="G174" s="407">
        <v>61.989910000000002</v>
      </c>
      <c r="H174" s="407">
        <v>114.035192</v>
      </c>
      <c r="I174" s="407">
        <v>58.925621999999997</v>
      </c>
      <c r="J174" s="407">
        <v>84.992993999999996</v>
      </c>
      <c r="K174" s="407">
        <v>85.943293999999995</v>
      </c>
      <c r="L174" s="407">
        <v>35.474347000000002</v>
      </c>
    </row>
    <row r="175" spans="1:14" ht="13.5">
      <c r="A175" s="405" t="s">
        <v>1623</v>
      </c>
      <c r="B175" s="404" t="s">
        <v>416</v>
      </c>
      <c r="C175" s="406">
        <v>221.33406099999999</v>
      </c>
      <c r="D175" s="406">
        <v>152.675172</v>
      </c>
      <c r="E175" s="406">
        <v>266.30279100000001</v>
      </c>
      <c r="F175" s="406">
        <v>307.82485600000001</v>
      </c>
      <c r="G175" s="406">
        <v>157.006508</v>
      </c>
      <c r="H175" s="406">
        <v>329.19250799999998</v>
      </c>
      <c r="I175" s="406">
        <v>354.43711200000001</v>
      </c>
      <c r="J175" s="406">
        <v>155.19311400000001</v>
      </c>
      <c r="K175" s="406">
        <v>204.91645199999999</v>
      </c>
      <c r="L175" s="406">
        <v>331.13358299999999</v>
      </c>
    </row>
    <row r="176" spans="1:14" ht="13.5">
      <c r="A176" s="405" t="s">
        <v>1624</v>
      </c>
      <c r="B176" s="404" t="s">
        <v>416</v>
      </c>
      <c r="C176" s="407">
        <v>12.519131</v>
      </c>
      <c r="D176" s="407">
        <v>26.682143</v>
      </c>
      <c r="E176" s="407">
        <v>66.493165000000005</v>
      </c>
      <c r="F176" s="407">
        <v>31.808627999999999</v>
      </c>
      <c r="G176" s="407">
        <v>11.326166000000001</v>
      </c>
      <c r="H176" s="407">
        <v>42.516779999999997</v>
      </c>
      <c r="I176" s="407">
        <v>170.62095099999999</v>
      </c>
      <c r="J176" s="407">
        <v>11.1121</v>
      </c>
      <c r="K176" s="407">
        <v>13.541791</v>
      </c>
      <c r="L176" s="407">
        <v>28.614291000000001</v>
      </c>
    </row>
    <row r="177" spans="1:12" ht="13.5">
      <c r="A177" s="405" t="s">
        <v>1625</v>
      </c>
      <c r="B177" s="404" t="s">
        <v>416</v>
      </c>
      <c r="C177" s="406">
        <v>12.950077</v>
      </c>
      <c r="D177" s="406">
        <v>29.172788000000001</v>
      </c>
      <c r="E177" s="406">
        <v>25.008680999999999</v>
      </c>
      <c r="F177" s="406">
        <v>31.208321999999999</v>
      </c>
      <c r="G177" s="406">
        <v>41.592948999999997</v>
      </c>
      <c r="H177" s="406">
        <v>28.652995000000001</v>
      </c>
      <c r="I177" s="406">
        <v>67.483350000000002</v>
      </c>
      <c r="J177" s="406">
        <v>31.400434000000001</v>
      </c>
      <c r="K177" s="406">
        <v>25.476834</v>
      </c>
      <c r="L177" s="406">
        <v>48.181742</v>
      </c>
    </row>
    <row r="178" spans="1:12" ht="13.5">
      <c r="A178" s="405" t="s">
        <v>1626</v>
      </c>
      <c r="B178" s="404" t="s">
        <v>416</v>
      </c>
      <c r="C178" s="407">
        <v>1.653605</v>
      </c>
      <c r="D178" s="407">
        <v>2.359623</v>
      </c>
      <c r="E178" s="407">
        <v>0.23507400000000001</v>
      </c>
      <c r="F178" s="407">
        <v>9.3152229999999996</v>
      </c>
      <c r="G178" s="407">
        <v>2.6149680000000002</v>
      </c>
      <c r="H178" s="407">
        <v>2.1696659999999999</v>
      </c>
      <c r="I178" s="407">
        <v>1.3488389999999999</v>
      </c>
      <c r="J178" s="407">
        <v>0.46562300000000001</v>
      </c>
      <c r="K178" s="407">
        <v>1.2486550000000001</v>
      </c>
      <c r="L178" s="407">
        <v>5.2098630000000004</v>
      </c>
    </row>
    <row r="179" spans="1:12" ht="13.5">
      <c r="A179" s="405" t="s">
        <v>1627</v>
      </c>
      <c r="B179" s="404" t="s">
        <v>416</v>
      </c>
      <c r="C179" s="406">
        <v>23.382052999999999</v>
      </c>
      <c r="D179" s="406">
        <v>11.326024</v>
      </c>
      <c r="E179" s="406">
        <v>37.506914000000002</v>
      </c>
      <c r="F179" s="406">
        <v>22.792192</v>
      </c>
      <c r="G179" s="406">
        <v>104.263239</v>
      </c>
      <c r="H179" s="406">
        <v>36.444741999999998</v>
      </c>
      <c r="I179" s="406">
        <v>231.759097</v>
      </c>
      <c r="J179" s="406">
        <v>29.017612</v>
      </c>
      <c r="K179" s="406">
        <v>59.807169000000002</v>
      </c>
      <c r="L179" s="406">
        <v>51.925553999999998</v>
      </c>
    </row>
    <row r="180" spans="1:12" ht="13.5">
      <c r="A180" s="405" t="s">
        <v>1628</v>
      </c>
      <c r="B180" s="404" t="s">
        <v>416</v>
      </c>
      <c r="C180" s="407">
        <v>1.1497409999999999</v>
      </c>
      <c r="D180" s="407">
        <v>7.7721499999999999</v>
      </c>
      <c r="E180" s="407">
        <v>3.2645919999999999</v>
      </c>
      <c r="F180" s="407">
        <v>2.423403</v>
      </c>
      <c r="G180" s="407">
        <v>0.79552699999999998</v>
      </c>
      <c r="H180" s="407">
        <v>3.4E-5</v>
      </c>
      <c r="I180" s="407">
        <v>2.256669</v>
      </c>
      <c r="J180" s="407">
        <v>1.4953099999999999</v>
      </c>
      <c r="K180" s="407">
        <v>1.3055110000000001</v>
      </c>
      <c r="L180" s="407">
        <v>2.0883910000000001</v>
      </c>
    </row>
    <row r="181" spans="1:12" ht="13.5">
      <c r="A181" s="405" t="s">
        <v>1629</v>
      </c>
      <c r="B181" s="404" t="s">
        <v>416</v>
      </c>
      <c r="C181" s="406">
        <v>7.9869999999999993E-3</v>
      </c>
      <c r="D181" s="406">
        <v>1.7492859999999999</v>
      </c>
      <c r="E181" s="406">
        <v>0.60505200000000003</v>
      </c>
      <c r="F181" s="406">
        <v>0.20746899999999999</v>
      </c>
      <c r="G181" s="406">
        <v>1.9404950000000001</v>
      </c>
      <c r="H181" s="406">
        <v>0.26212200000000002</v>
      </c>
      <c r="I181" s="406">
        <v>0.97073299999999996</v>
      </c>
      <c r="J181" s="406">
        <v>1.1841729999999999</v>
      </c>
      <c r="K181" s="406">
        <v>5.883864</v>
      </c>
      <c r="L181" s="406">
        <v>20.057196000000001</v>
      </c>
    </row>
    <row r="182" spans="1:12" ht="21">
      <c r="A182" s="405" t="s">
        <v>1630</v>
      </c>
      <c r="B182" s="404" t="s">
        <v>416</v>
      </c>
      <c r="C182" s="407">
        <v>3.6800619999999999</v>
      </c>
      <c r="D182" s="407">
        <v>1.950547</v>
      </c>
      <c r="E182" s="407">
        <v>48.756528000000003</v>
      </c>
      <c r="F182" s="407">
        <v>32.028832000000001</v>
      </c>
      <c r="G182" s="407">
        <v>19.380815999999999</v>
      </c>
      <c r="H182" s="407">
        <v>15.712635000000001</v>
      </c>
      <c r="I182" s="407">
        <v>19.720077</v>
      </c>
      <c r="J182" s="407">
        <v>14.713362999999999</v>
      </c>
      <c r="K182" s="407">
        <v>20.578413999999999</v>
      </c>
      <c r="L182" s="407">
        <v>1.297077</v>
      </c>
    </row>
    <row r="183" spans="1:12" ht="13.5">
      <c r="A183" s="405" t="s">
        <v>1631</v>
      </c>
      <c r="B183" s="404" t="s">
        <v>416</v>
      </c>
      <c r="C183" s="406">
        <v>272.76301999999998</v>
      </c>
      <c r="D183" s="406">
        <v>307.13499999999999</v>
      </c>
      <c r="E183" s="406">
        <v>221.349581</v>
      </c>
      <c r="F183" s="406">
        <v>223.946234</v>
      </c>
      <c r="G183" s="406">
        <v>255.23333500000001</v>
      </c>
      <c r="H183" s="406">
        <v>327.25596999999999</v>
      </c>
      <c r="I183" s="406">
        <v>456.68877099999997</v>
      </c>
      <c r="J183" s="406">
        <v>317.08408400000002</v>
      </c>
      <c r="K183" s="406">
        <v>426.29767800000002</v>
      </c>
      <c r="L183" s="406">
        <v>490.06877900000001</v>
      </c>
    </row>
    <row r="184" spans="1:12" ht="13.5">
      <c r="A184" s="405" t="s">
        <v>1632</v>
      </c>
      <c r="B184" s="404" t="s">
        <v>416</v>
      </c>
      <c r="C184" s="407" t="s">
        <v>1466</v>
      </c>
      <c r="D184" s="407" t="s">
        <v>1466</v>
      </c>
      <c r="E184" s="407" t="s">
        <v>1466</v>
      </c>
      <c r="F184" s="407" t="s">
        <v>1466</v>
      </c>
      <c r="G184" s="407" t="s">
        <v>1466</v>
      </c>
      <c r="H184" s="407" t="s">
        <v>1466</v>
      </c>
      <c r="I184" s="407" t="s">
        <v>1466</v>
      </c>
      <c r="J184" s="407" t="s">
        <v>1466</v>
      </c>
      <c r="K184" s="407" t="s">
        <v>1466</v>
      </c>
      <c r="L184" s="407" t="s">
        <v>1466</v>
      </c>
    </row>
    <row r="185" spans="1:12" ht="13.5">
      <c r="A185" s="405" t="s">
        <v>1633</v>
      </c>
      <c r="B185" s="404" t="s">
        <v>416</v>
      </c>
      <c r="C185" s="406">
        <v>0.79293800000000003</v>
      </c>
      <c r="D185" s="406">
        <v>17.489674999999998</v>
      </c>
      <c r="E185" s="406">
        <v>0.14663200000000001</v>
      </c>
      <c r="F185" s="406">
        <v>0.49058800000000002</v>
      </c>
      <c r="G185" s="406">
        <v>17.510859</v>
      </c>
      <c r="H185" s="406">
        <v>3.8908930000000002</v>
      </c>
      <c r="I185" s="406">
        <v>1.891977</v>
      </c>
      <c r="J185" s="406">
        <v>9.0058380000000007</v>
      </c>
      <c r="K185" s="406">
        <v>2.2039040000000001</v>
      </c>
      <c r="L185" s="406">
        <v>2.2287729999999999</v>
      </c>
    </row>
    <row r="186" spans="1:12" ht="13.5">
      <c r="A186" s="405" t="s">
        <v>1634</v>
      </c>
      <c r="B186" s="404" t="s">
        <v>416</v>
      </c>
      <c r="C186" s="407">
        <v>113.997844</v>
      </c>
      <c r="D186" s="407">
        <v>117.45037499999999</v>
      </c>
      <c r="E186" s="407">
        <v>25.872240999999999</v>
      </c>
      <c r="F186" s="407">
        <v>41.770187999999997</v>
      </c>
      <c r="G186" s="407">
        <v>28.165617000000001</v>
      </c>
      <c r="H186" s="407">
        <v>119.263412</v>
      </c>
      <c r="I186" s="407">
        <v>16.641798000000001</v>
      </c>
      <c r="J186" s="407">
        <v>4.6723749999999997</v>
      </c>
      <c r="K186" s="407">
        <v>9.2604340000000001</v>
      </c>
      <c r="L186" s="407">
        <v>47.065035999999999</v>
      </c>
    </row>
    <row r="187" spans="1:12" ht="13.5">
      <c r="A187" s="405" t="s">
        <v>1635</v>
      </c>
      <c r="B187" s="404" t="s">
        <v>416</v>
      </c>
      <c r="C187" s="406" t="s">
        <v>1466</v>
      </c>
      <c r="D187" s="406" t="s">
        <v>1466</v>
      </c>
      <c r="E187" s="406" t="s">
        <v>1466</v>
      </c>
      <c r="F187" s="406" t="s">
        <v>1466</v>
      </c>
      <c r="G187" s="406" t="s">
        <v>1466</v>
      </c>
      <c r="H187" s="406" t="s">
        <v>1466</v>
      </c>
      <c r="I187" s="406" t="s">
        <v>1466</v>
      </c>
      <c r="J187" s="406" t="s">
        <v>1466</v>
      </c>
      <c r="K187" s="406" t="s">
        <v>1466</v>
      </c>
      <c r="L187" s="406" t="s">
        <v>1466</v>
      </c>
    </row>
    <row r="188" spans="1:12" ht="13.5">
      <c r="A188" s="405" t="s">
        <v>1636</v>
      </c>
      <c r="B188" s="404" t="s">
        <v>416</v>
      </c>
      <c r="C188" s="407">
        <v>18.844465</v>
      </c>
      <c r="D188" s="407">
        <v>21.471240999999999</v>
      </c>
      <c r="E188" s="407">
        <v>20.146146999999999</v>
      </c>
      <c r="F188" s="407">
        <v>41.598517999999999</v>
      </c>
      <c r="G188" s="407">
        <v>27.632679</v>
      </c>
      <c r="H188" s="407">
        <v>27.281345000000002</v>
      </c>
      <c r="I188" s="407">
        <v>61.887956000000003</v>
      </c>
      <c r="J188" s="407">
        <v>26.218976999999999</v>
      </c>
      <c r="K188" s="407">
        <v>44.418768</v>
      </c>
      <c r="L188" s="407">
        <v>228.204083</v>
      </c>
    </row>
    <row r="189" spans="1:12" ht="13.5">
      <c r="A189" s="405" t="s">
        <v>1637</v>
      </c>
      <c r="B189" s="404" t="s">
        <v>416</v>
      </c>
      <c r="C189" s="406" t="s">
        <v>1466</v>
      </c>
      <c r="D189" s="406" t="s">
        <v>1466</v>
      </c>
      <c r="E189" s="406" t="s">
        <v>1466</v>
      </c>
      <c r="F189" s="406" t="s">
        <v>1466</v>
      </c>
      <c r="G189" s="406" t="s">
        <v>1466</v>
      </c>
      <c r="H189" s="406" t="s">
        <v>1466</v>
      </c>
      <c r="I189" s="406" t="s">
        <v>1466</v>
      </c>
      <c r="J189" s="406" t="s">
        <v>1466</v>
      </c>
      <c r="K189" s="406" t="s">
        <v>1466</v>
      </c>
      <c r="L189" s="406" t="s">
        <v>1466</v>
      </c>
    </row>
    <row r="190" spans="1:12" ht="13.5">
      <c r="A190" s="405" t="s">
        <v>1638</v>
      </c>
      <c r="B190" s="404" t="s">
        <v>416</v>
      </c>
      <c r="C190" s="407">
        <v>20.975152999999999</v>
      </c>
      <c r="D190" s="407">
        <v>26.970970999999999</v>
      </c>
      <c r="E190" s="407">
        <v>20.120667000000001</v>
      </c>
      <c r="F190" s="407">
        <v>21.738848000000001</v>
      </c>
      <c r="G190" s="407">
        <v>18.104113999999999</v>
      </c>
      <c r="H190" s="407">
        <v>34.003509999999999</v>
      </c>
      <c r="I190" s="407">
        <v>61.845713000000003</v>
      </c>
      <c r="J190" s="407">
        <v>28.134381000000001</v>
      </c>
      <c r="K190" s="407">
        <v>30.965402999999998</v>
      </c>
      <c r="L190" s="407">
        <v>38.503762000000002</v>
      </c>
    </row>
    <row r="191" spans="1:12" ht="13.5">
      <c r="A191" s="405" t="s">
        <v>1639</v>
      </c>
      <c r="B191" s="404" t="s">
        <v>416</v>
      </c>
      <c r="C191" s="406" t="s">
        <v>1466</v>
      </c>
      <c r="D191" s="406">
        <v>5.7210999999999998E-2</v>
      </c>
      <c r="E191" s="406" t="s">
        <v>1466</v>
      </c>
      <c r="F191" s="406">
        <v>7.319E-3</v>
      </c>
      <c r="G191" s="406" t="s">
        <v>1466</v>
      </c>
      <c r="H191" s="406" t="s">
        <v>1466</v>
      </c>
      <c r="I191" s="406" t="s">
        <v>1466</v>
      </c>
      <c r="J191" s="406" t="s">
        <v>1466</v>
      </c>
      <c r="K191" s="406" t="s">
        <v>1466</v>
      </c>
      <c r="L191" s="406" t="s">
        <v>1466</v>
      </c>
    </row>
    <row r="192" spans="1:12" ht="13.5">
      <c r="A192" s="405" t="s">
        <v>1640</v>
      </c>
      <c r="B192" s="404" t="s">
        <v>416</v>
      </c>
      <c r="C192" s="407" t="s">
        <v>1466</v>
      </c>
      <c r="D192" s="407" t="s">
        <v>1466</v>
      </c>
      <c r="E192" s="407" t="s">
        <v>1466</v>
      </c>
      <c r="F192" s="407" t="s">
        <v>1466</v>
      </c>
      <c r="G192" s="407" t="s">
        <v>1466</v>
      </c>
      <c r="H192" s="407" t="s">
        <v>1466</v>
      </c>
      <c r="I192" s="407" t="s">
        <v>1466</v>
      </c>
      <c r="J192" s="407" t="s">
        <v>1466</v>
      </c>
      <c r="K192" s="407" t="s">
        <v>1466</v>
      </c>
      <c r="L192" s="407" t="s">
        <v>1466</v>
      </c>
    </row>
    <row r="193" spans="1:12" ht="13.5">
      <c r="A193" s="405" t="s">
        <v>1641</v>
      </c>
      <c r="B193" s="404" t="s">
        <v>416</v>
      </c>
      <c r="C193" s="406">
        <v>0.32369199999999998</v>
      </c>
      <c r="D193" s="406" t="s">
        <v>1466</v>
      </c>
      <c r="E193" s="406" t="s">
        <v>1466</v>
      </c>
      <c r="F193" s="406" t="s">
        <v>1466</v>
      </c>
      <c r="G193" s="406" t="s">
        <v>1466</v>
      </c>
      <c r="H193" s="406" t="s">
        <v>1466</v>
      </c>
      <c r="I193" s="406" t="s">
        <v>1466</v>
      </c>
      <c r="J193" s="406" t="s">
        <v>1466</v>
      </c>
      <c r="K193" s="406" t="s">
        <v>1466</v>
      </c>
      <c r="L193" s="406" t="s">
        <v>1466</v>
      </c>
    </row>
    <row r="194" spans="1:12" ht="13.5">
      <c r="A194" s="405" t="s">
        <v>1642</v>
      </c>
      <c r="B194" s="404" t="s">
        <v>416</v>
      </c>
      <c r="C194" s="407">
        <v>24.144870000000001</v>
      </c>
      <c r="D194" s="407">
        <v>18.460934999999999</v>
      </c>
      <c r="E194" s="407">
        <v>37.431806000000002</v>
      </c>
      <c r="F194" s="407">
        <v>12.686161</v>
      </c>
      <c r="G194" s="407">
        <v>10.473471</v>
      </c>
      <c r="H194" s="407">
        <v>8.0824060000000006</v>
      </c>
      <c r="I194" s="407">
        <v>8.2633860000000006</v>
      </c>
      <c r="J194" s="407">
        <v>9.4638829999999992</v>
      </c>
      <c r="K194" s="407">
        <v>19.471830000000001</v>
      </c>
      <c r="L194" s="407">
        <v>15.94275</v>
      </c>
    </row>
    <row r="195" spans="1:12" ht="13.5">
      <c r="A195" s="405" t="s">
        <v>1643</v>
      </c>
      <c r="B195" s="404" t="s">
        <v>416</v>
      </c>
      <c r="C195" s="406" t="s">
        <v>1466</v>
      </c>
      <c r="D195" s="406" t="s">
        <v>1466</v>
      </c>
      <c r="E195" s="406" t="s">
        <v>1466</v>
      </c>
      <c r="F195" s="406" t="s">
        <v>1466</v>
      </c>
      <c r="G195" s="406" t="s">
        <v>1466</v>
      </c>
      <c r="H195" s="406" t="s">
        <v>1466</v>
      </c>
      <c r="I195" s="406" t="s">
        <v>1466</v>
      </c>
      <c r="J195" s="406" t="s">
        <v>1466</v>
      </c>
      <c r="K195" s="406" t="s">
        <v>1466</v>
      </c>
      <c r="L195" s="406" t="s">
        <v>1466</v>
      </c>
    </row>
    <row r="196" spans="1:12" ht="13.5">
      <c r="A196" s="405" t="s">
        <v>1644</v>
      </c>
      <c r="B196" s="404" t="s">
        <v>416</v>
      </c>
      <c r="C196" s="407">
        <v>70.194539000000006</v>
      </c>
      <c r="D196" s="407">
        <v>82.643297000000004</v>
      </c>
      <c r="E196" s="407">
        <v>78.483374999999995</v>
      </c>
      <c r="F196" s="407">
        <v>83.252173999999997</v>
      </c>
      <c r="G196" s="407">
        <v>80.272343000000006</v>
      </c>
      <c r="H196" s="407">
        <v>87.258405999999994</v>
      </c>
      <c r="I196" s="407">
        <v>78.957622000000001</v>
      </c>
      <c r="J196" s="407">
        <v>82.572868</v>
      </c>
      <c r="K196" s="407">
        <v>145.222319</v>
      </c>
      <c r="L196" s="407">
        <v>94.844246999999996</v>
      </c>
    </row>
    <row r="197" spans="1:12" ht="13.5">
      <c r="A197" s="405" t="s">
        <v>1645</v>
      </c>
      <c r="B197" s="404" t="s">
        <v>416</v>
      </c>
      <c r="C197" s="406">
        <v>22.670684999999999</v>
      </c>
      <c r="D197" s="406">
        <v>20.437376</v>
      </c>
      <c r="E197" s="406">
        <v>37.342300000000002</v>
      </c>
      <c r="F197" s="406">
        <v>21.876280000000001</v>
      </c>
      <c r="G197" s="406">
        <v>72.524175</v>
      </c>
      <c r="H197" s="406">
        <v>42.173375999999998</v>
      </c>
      <c r="I197" s="406">
        <v>205.396298</v>
      </c>
      <c r="J197" s="406">
        <v>132.23446899999999</v>
      </c>
      <c r="K197" s="406">
        <v>134.17913200000001</v>
      </c>
      <c r="L197" s="406">
        <v>33.949120999999998</v>
      </c>
    </row>
    <row r="198" spans="1:12" ht="13.5">
      <c r="A198" s="405" t="s">
        <v>1646</v>
      </c>
      <c r="B198" s="404" t="s">
        <v>416</v>
      </c>
      <c r="C198" s="407">
        <v>0.81883899999999998</v>
      </c>
      <c r="D198" s="407">
        <v>2.1539190000000001</v>
      </c>
      <c r="E198" s="407">
        <v>1.8064199999999999</v>
      </c>
      <c r="F198" s="407">
        <v>0.52615699999999999</v>
      </c>
      <c r="G198" s="407">
        <v>0.55007499999999998</v>
      </c>
      <c r="H198" s="407">
        <v>5.3026260000000001</v>
      </c>
      <c r="I198" s="407">
        <v>21.804016000000001</v>
      </c>
      <c r="J198" s="407">
        <v>24.781289999999998</v>
      </c>
      <c r="K198" s="407">
        <v>40.575885</v>
      </c>
      <c r="L198" s="407">
        <v>29.331005999999999</v>
      </c>
    </row>
    <row r="199" spans="1:12" ht="13.5">
      <c r="A199" s="405" t="s">
        <v>1647</v>
      </c>
      <c r="B199" s="404" t="s">
        <v>416</v>
      </c>
      <c r="C199" s="406">
        <v>48.548369999999998</v>
      </c>
      <c r="D199" s="406">
        <v>72.065518999999995</v>
      </c>
      <c r="E199" s="406">
        <v>167.46451999999999</v>
      </c>
      <c r="F199" s="406">
        <v>43.919961999999998</v>
      </c>
      <c r="G199" s="406">
        <v>39.292436000000002</v>
      </c>
      <c r="H199" s="406">
        <v>31.322032</v>
      </c>
      <c r="I199" s="406">
        <v>45.411192</v>
      </c>
      <c r="J199" s="406">
        <v>100.262953</v>
      </c>
      <c r="K199" s="406">
        <v>91.181616000000005</v>
      </c>
      <c r="L199" s="406">
        <v>81.320014</v>
      </c>
    </row>
    <row r="200" spans="1:12" ht="13.5">
      <c r="A200" s="405" t="s">
        <v>1648</v>
      </c>
      <c r="B200" s="404" t="s">
        <v>416</v>
      </c>
      <c r="C200" s="407">
        <v>109.388006</v>
      </c>
      <c r="D200" s="407">
        <v>154.85407799999999</v>
      </c>
      <c r="E200" s="407">
        <v>204.779493</v>
      </c>
      <c r="F200" s="407">
        <v>166.72351800000001</v>
      </c>
      <c r="G200" s="407">
        <v>150.22158999999999</v>
      </c>
      <c r="H200" s="407">
        <v>198.846183</v>
      </c>
      <c r="I200" s="407">
        <v>124.901214</v>
      </c>
      <c r="J200" s="407">
        <v>152.914289</v>
      </c>
      <c r="K200" s="407">
        <v>245.49579</v>
      </c>
      <c r="L200" s="407">
        <v>81.425353999999999</v>
      </c>
    </row>
    <row r="201" spans="1:12" ht="13.5">
      <c r="A201" s="405" t="s">
        <v>1649</v>
      </c>
      <c r="B201" s="404" t="s">
        <v>416</v>
      </c>
      <c r="C201" s="406">
        <v>0.13406499999999999</v>
      </c>
      <c r="D201" s="406">
        <v>0.46716400000000002</v>
      </c>
      <c r="E201" s="406">
        <v>0.739699</v>
      </c>
      <c r="F201" s="406">
        <v>0.195411</v>
      </c>
      <c r="G201" s="406">
        <v>1.133613</v>
      </c>
      <c r="H201" s="406">
        <v>0.16318299999999999</v>
      </c>
      <c r="I201" s="406">
        <v>0.34990199999999999</v>
      </c>
      <c r="J201" s="406">
        <v>0.75720399999999999</v>
      </c>
      <c r="K201" s="406">
        <v>0.58310700000000004</v>
      </c>
      <c r="L201" s="406">
        <v>0.62109499999999995</v>
      </c>
    </row>
    <row r="202" spans="1:12" ht="13.5">
      <c r="A202" s="405" t="s">
        <v>1650</v>
      </c>
      <c r="B202" s="404" t="s">
        <v>416</v>
      </c>
      <c r="C202" s="407">
        <v>6.246823</v>
      </c>
      <c r="D202" s="407">
        <v>1.286862</v>
      </c>
      <c r="E202" s="407">
        <v>2.0842260000000001</v>
      </c>
      <c r="F202" s="407">
        <v>11.647826</v>
      </c>
      <c r="G202" s="407">
        <v>7.2678839999999996</v>
      </c>
      <c r="H202" s="407">
        <v>11.900347</v>
      </c>
      <c r="I202" s="407">
        <v>10.088314</v>
      </c>
      <c r="J202" s="407">
        <v>13.508834999999999</v>
      </c>
      <c r="K202" s="407">
        <v>31.052102000000001</v>
      </c>
      <c r="L202" s="407">
        <v>10.959</v>
      </c>
    </row>
    <row r="203" spans="1:12" ht="13.5">
      <c r="A203" s="405" t="s">
        <v>1651</v>
      </c>
      <c r="B203" s="404" t="s">
        <v>416</v>
      </c>
      <c r="C203" s="406" t="s">
        <v>1466</v>
      </c>
      <c r="D203" s="406" t="s">
        <v>1466</v>
      </c>
      <c r="E203" s="406" t="s">
        <v>1466</v>
      </c>
      <c r="F203" s="406" t="s">
        <v>1466</v>
      </c>
      <c r="G203" s="406" t="s">
        <v>1466</v>
      </c>
      <c r="H203" s="406" t="s">
        <v>1466</v>
      </c>
      <c r="I203" s="406" t="s">
        <v>1466</v>
      </c>
      <c r="J203" s="406" t="s">
        <v>1466</v>
      </c>
      <c r="K203" s="406" t="s">
        <v>1466</v>
      </c>
      <c r="L203" s="406" t="s">
        <v>1466</v>
      </c>
    </row>
    <row r="204" spans="1:12" ht="13.5">
      <c r="A204" s="405" t="s">
        <v>1652</v>
      </c>
      <c r="B204" s="404" t="s">
        <v>416</v>
      </c>
      <c r="C204" s="407">
        <v>1.621739</v>
      </c>
      <c r="D204" s="407">
        <v>10.613924000000001</v>
      </c>
      <c r="E204" s="407">
        <v>0.100615</v>
      </c>
      <c r="F204" s="407">
        <v>0.471576</v>
      </c>
      <c r="G204" s="407">
        <v>3.3664499999999999</v>
      </c>
      <c r="H204" s="407">
        <v>4.3671920000000002</v>
      </c>
      <c r="I204" s="407">
        <v>2.7627839999999999</v>
      </c>
      <c r="J204" s="407">
        <v>2.314403</v>
      </c>
      <c r="K204" s="407">
        <v>2.890536</v>
      </c>
      <c r="L204" s="407">
        <v>4.5995629999999998</v>
      </c>
    </row>
    <row r="205" spans="1:12" ht="13.5">
      <c r="A205" s="405" t="s">
        <v>1653</v>
      </c>
      <c r="B205" s="404" t="s">
        <v>416</v>
      </c>
      <c r="C205" s="406">
        <v>8.5191169999999996</v>
      </c>
      <c r="D205" s="406">
        <v>9.1685459999999992</v>
      </c>
      <c r="E205" s="406">
        <v>10.155915999999999</v>
      </c>
      <c r="F205" s="406">
        <v>0.143595</v>
      </c>
      <c r="G205" s="406">
        <v>0.350439</v>
      </c>
      <c r="H205" s="406">
        <v>7.3818700000000002</v>
      </c>
      <c r="I205" s="406">
        <v>0.42485099999999998</v>
      </c>
      <c r="J205" s="406">
        <v>9.7371300000000005</v>
      </c>
      <c r="K205" s="406">
        <v>9.0242579999999997</v>
      </c>
      <c r="L205" s="406">
        <v>4.1278480000000002</v>
      </c>
    </row>
    <row r="206" spans="1:12" ht="13.5">
      <c r="A206" s="405" t="s">
        <v>1654</v>
      </c>
      <c r="B206" s="404" t="s">
        <v>416</v>
      </c>
      <c r="C206" s="407">
        <v>19.793499000000001</v>
      </c>
      <c r="D206" s="407">
        <v>19.902626999999999</v>
      </c>
      <c r="E206" s="407">
        <v>25.911311999999999</v>
      </c>
      <c r="F206" s="407">
        <v>0.324737</v>
      </c>
      <c r="G206" s="407">
        <v>0.52757299999999996</v>
      </c>
      <c r="H206" s="407">
        <v>23.691213000000001</v>
      </c>
      <c r="I206" s="407">
        <v>1.066954</v>
      </c>
      <c r="J206" s="407">
        <v>45.465966999999999</v>
      </c>
      <c r="K206" s="407">
        <v>22.863046000000001</v>
      </c>
      <c r="L206" s="407">
        <v>1.2497990000000001</v>
      </c>
    </row>
    <row r="207" spans="1:12" ht="13.5">
      <c r="A207" s="405" t="s">
        <v>1655</v>
      </c>
      <c r="B207" s="404" t="s">
        <v>416</v>
      </c>
      <c r="C207" s="406">
        <v>2.8550249999999999</v>
      </c>
      <c r="D207" s="406">
        <v>2.773558</v>
      </c>
      <c r="E207" s="406">
        <v>3.2324639999999998</v>
      </c>
      <c r="F207" s="406">
        <v>2.5103740000000001</v>
      </c>
      <c r="G207" s="406">
        <v>3.1845289999999999</v>
      </c>
      <c r="H207" s="406">
        <v>2.4089459999999998</v>
      </c>
      <c r="I207" s="406">
        <v>1.036111</v>
      </c>
      <c r="J207" s="406">
        <v>3.1278700000000002</v>
      </c>
      <c r="K207" s="406">
        <v>7.8426130000000001</v>
      </c>
      <c r="L207" s="406">
        <v>2.970739</v>
      </c>
    </row>
    <row r="208" spans="1:12" ht="13.5">
      <c r="A208" s="405" t="s">
        <v>1656</v>
      </c>
      <c r="B208" s="404" t="s">
        <v>416</v>
      </c>
      <c r="C208" s="407" t="s">
        <v>1466</v>
      </c>
      <c r="D208" s="407" t="s">
        <v>1466</v>
      </c>
      <c r="E208" s="407" t="s">
        <v>1466</v>
      </c>
      <c r="F208" s="407" t="s">
        <v>1466</v>
      </c>
      <c r="G208" s="407" t="s">
        <v>1466</v>
      </c>
      <c r="H208" s="407" t="s">
        <v>1466</v>
      </c>
      <c r="I208" s="407" t="s">
        <v>1466</v>
      </c>
      <c r="J208" s="407" t="s">
        <v>1466</v>
      </c>
      <c r="K208" s="407" t="s">
        <v>1466</v>
      </c>
      <c r="L208" s="407" t="s">
        <v>1466</v>
      </c>
    </row>
    <row r="209" spans="1:12" ht="13.5">
      <c r="A209" s="405" t="s">
        <v>1657</v>
      </c>
      <c r="B209" s="404" t="s">
        <v>416</v>
      </c>
      <c r="C209" s="406">
        <v>2.8216999999999999E-2</v>
      </c>
      <c r="D209" s="406">
        <v>0.71573200000000003</v>
      </c>
      <c r="E209" s="406">
        <v>0.55782799999999999</v>
      </c>
      <c r="F209" s="406">
        <v>0.26595800000000003</v>
      </c>
      <c r="G209" s="406">
        <v>0.86636999999999997</v>
      </c>
      <c r="H209" s="406">
        <v>1.308E-2</v>
      </c>
      <c r="I209" s="406">
        <v>0.41874099999999997</v>
      </c>
      <c r="J209" s="406">
        <v>2.8632000000000001E-2</v>
      </c>
      <c r="K209" s="406">
        <v>0.173517</v>
      </c>
      <c r="L209" s="406">
        <v>0.30035800000000001</v>
      </c>
    </row>
    <row r="210" spans="1:12" ht="13.5">
      <c r="A210" s="405" t="s">
        <v>1658</v>
      </c>
      <c r="B210" s="404" t="s">
        <v>416</v>
      </c>
      <c r="C210" s="407" t="s">
        <v>1466</v>
      </c>
      <c r="D210" s="407" t="s">
        <v>1466</v>
      </c>
      <c r="E210" s="407" t="s">
        <v>1466</v>
      </c>
      <c r="F210" s="407" t="s">
        <v>1466</v>
      </c>
      <c r="G210" s="407" t="s">
        <v>1466</v>
      </c>
      <c r="H210" s="407" t="s">
        <v>1466</v>
      </c>
      <c r="I210" s="407" t="s">
        <v>1466</v>
      </c>
      <c r="J210" s="407" t="s">
        <v>1466</v>
      </c>
      <c r="K210" s="407" t="s">
        <v>1466</v>
      </c>
      <c r="L210" s="407" t="s">
        <v>1466</v>
      </c>
    </row>
    <row r="211" spans="1:12" ht="13.5">
      <c r="A211" s="405" t="s">
        <v>1659</v>
      </c>
      <c r="B211" s="404" t="s">
        <v>416</v>
      </c>
      <c r="C211" s="406">
        <v>9.5218999999999998E-2</v>
      </c>
      <c r="D211" s="406">
        <v>0.83226500000000003</v>
      </c>
      <c r="E211" s="406">
        <v>0.87211799999999995</v>
      </c>
      <c r="F211" s="406">
        <v>0.47781600000000002</v>
      </c>
      <c r="G211" s="406">
        <v>0.54789600000000005</v>
      </c>
      <c r="H211" s="406">
        <v>0.219501</v>
      </c>
      <c r="I211" s="406">
        <v>0.68121600000000004</v>
      </c>
      <c r="J211" s="406">
        <v>0.33723900000000001</v>
      </c>
      <c r="K211" s="406">
        <v>0.432338</v>
      </c>
      <c r="L211" s="406">
        <v>0.38882299999999997</v>
      </c>
    </row>
    <row r="212" spans="1:12" ht="13.5">
      <c r="A212" s="405" t="s">
        <v>1660</v>
      </c>
      <c r="B212" s="404" t="s">
        <v>416</v>
      </c>
      <c r="C212" s="407">
        <v>39.512301000000001</v>
      </c>
      <c r="D212" s="407">
        <v>14.630701</v>
      </c>
      <c r="E212" s="407">
        <v>90.518553999999995</v>
      </c>
      <c r="F212" s="407">
        <v>45.055900000000001</v>
      </c>
      <c r="G212" s="407">
        <v>79.443200000000004</v>
      </c>
      <c r="H212" s="407">
        <v>80.805904999999996</v>
      </c>
      <c r="I212" s="407">
        <v>40.848450999999997</v>
      </c>
      <c r="J212" s="407">
        <v>40.081063</v>
      </c>
      <c r="K212" s="407">
        <v>100.666945</v>
      </c>
      <c r="L212" s="407">
        <v>7.1197210000000002</v>
      </c>
    </row>
    <row r="213" spans="1:12" ht="13.5">
      <c r="A213" s="405" t="s">
        <v>1661</v>
      </c>
      <c r="B213" s="404" t="s">
        <v>416</v>
      </c>
      <c r="C213" s="406">
        <v>1.3200419999999999</v>
      </c>
      <c r="D213" s="406">
        <v>30.947666999999999</v>
      </c>
      <c r="E213" s="406">
        <v>2.9583689999999998</v>
      </c>
      <c r="F213" s="406">
        <v>4.0939620000000003</v>
      </c>
      <c r="G213" s="406">
        <v>1.048516</v>
      </c>
      <c r="H213" s="406">
        <v>6.3656959999999998</v>
      </c>
      <c r="I213" s="406">
        <v>7.753546</v>
      </c>
      <c r="J213" s="406">
        <v>3.4958930000000001</v>
      </c>
      <c r="K213" s="406">
        <v>17.745417</v>
      </c>
      <c r="L213" s="406">
        <v>4.1741729999999997</v>
      </c>
    </row>
    <row r="214" spans="1:12" ht="13.5">
      <c r="A214" s="405" t="s">
        <v>1662</v>
      </c>
      <c r="B214" s="404" t="s">
        <v>416</v>
      </c>
      <c r="C214" s="407">
        <v>6.6245760000000002</v>
      </c>
      <c r="D214" s="407">
        <v>12.240069999999999</v>
      </c>
      <c r="E214" s="407">
        <v>22.678104999999999</v>
      </c>
      <c r="F214" s="407">
        <v>7.1459599999999996</v>
      </c>
      <c r="G214" s="407">
        <v>16.615478</v>
      </c>
      <c r="H214" s="407">
        <v>11.891354</v>
      </c>
      <c r="I214" s="407">
        <v>25.202642999999998</v>
      </c>
      <c r="J214" s="407">
        <v>7.9943</v>
      </c>
      <c r="K214" s="407">
        <v>29.634029999999999</v>
      </c>
      <c r="L214" s="407">
        <v>16.419117</v>
      </c>
    </row>
    <row r="215" spans="1:12" ht="13.5">
      <c r="A215" s="405" t="s">
        <v>1663</v>
      </c>
      <c r="B215" s="404" t="s">
        <v>416</v>
      </c>
      <c r="C215" s="406" t="s">
        <v>1466</v>
      </c>
      <c r="D215" s="406" t="s">
        <v>1466</v>
      </c>
      <c r="E215" s="406" t="s">
        <v>1466</v>
      </c>
      <c r="F215" s="406" t="s">
        <v>1466</v>
      </c>
      <c r="G215" s="406">
        <v>4.1078999999999997E-2</v>
      </c>
      <c r="H215" s="406">
        <v>2.5323999999999999E-2</v>
      </c>
      <c r="I215" s="406">
        <v>5.6057000000000003E-2</v>
      </c>
      <c r="J215" s="406">
        <v>3.6435000000000002E-2</v>
      </c>
      <c r="K215" s="406">
        <v>0.172932</v>
      </c>
      <c r="L215" s="406">
        <v>0.289468</v>
      </c>
    </row>
    <row r="216" spans="1:12" ht="13.5">
      <c r="A216" s="405" t="s">
        <v>1664</v>
      </c>
      <c r="B216" s="404" t="s">
        <v>416</v>
      </c>
      <c r="C216" s="407">
        <v>0.43248700000000001</v>
      </c>
      <c r="D216" s="407">
        <v>1.1556010000000001</v>
      </c>
      <c r="E216" s="407">
        <v>1.5114320000000001</v>
      </c>
      <c r="F216" s="407">
        <v>22.135431000000001</v>
      </c>
      <c r="G216" s="407">
        <v>3.5579429999999999</v>
      </c>
      <c r="H216" s="407">
        <v>4.0181199999999997</v>
      </c>
      <c r="I216" s="407">
        <v>2.8192110000000001</v>
      </c>
      <c r="J216" s="407">
        <v>2.1587909999999999</v>
      </c>
      <c r="K216" s="407">
        <v>4.1425640000000001</v>
      </c>
      <c r="L216" s="407">
        <v>5.7222169999999997</v>
      </c>
    </row>
    <row r="217" spans="1:12" ht="13.5">
      <c r="A217" s="405" t="s">
        <v>1665</v>
      </c>
      <c r="B217" s="404" t="s">
        <v>416</v>
      </c>
      <c r="C217" s="406">
        <v>0.401864</v>
      </c>
      <c r="D217" s="406">
        <v>7.0452000000000001E-2</v>
      </c>
      <c r="E217" s="406">
        <v>7.228E-3</v>
      </c>
      <c r="F217" s="406">
        <v>0.16489000000000001</v>
      </c>
      <c r="G217" s="406">
        <v>0.37703999999999999</v>
      </c>
      <c r="H217" s="406">
        <v>0.15301000000000001</v>
      </c>
      <c r="I217" s="406">
        <v>0.89968800000000004</v>
      </c>
      <c r="J217" s="406">
        <v>0.491207</v>
      </c>
      <c r="K217" s="406">
        <v>1.546265</v>
      </c>
      <c r="L217" s="406">
        <v>1.1026290000000001</v>
      </c>
    </row>
    <row r="218" spans="1:12" ht="13.5">
      <c r="A218" s="405" t="s">
        <v>1666</v>
      </c>
      <c r="B218" s="404" t="s">
        <v>416</v>
      </c>
      <c r="C218" s="407">
        <v>7.5691139999999999</v>
      </c>
      <c r="D218" s="407">
        <v>3.991136</v>
      </c>
      <c r="E218" s="407">
        <v>2.7611720000000002</v>
      </c>
      <c r="F218" s="407">
        <v>15.213492</v>
      </c>
      <c r="G218" s="407">
        <v>7.0462280000000002</v>
      </c>
      <c r="H218" s="407">
        <v>19.05874</v>
      </c>
      <c r="I218" s="407">
        <v>9.5369119999999992</v>
      </c>
      <c r="J218" s="407">
        <v>6.8587090000000002</v>
      </c>
      <c r="K218" s="407">
        <v>7.9765969999999999</v>
      </c>
      <c r="L218" s="407">
        <v>7.1962279999999996</v>
      </c>
    </row>
    <row r="219" spans="1:12" ht="13.5">
      <c r="A219" s="405" t="s">
        <v>1667</v>
      </c>
      <c r="B219" s="404" t="s">
        <v>416</v>
      </c>
      <c r="C219" s="406">
        <v>2.9741430000000002</v>
      </c>
      <c r="D219" s="406">
        <v>0.69199200000000005</v>
      </c>
      <c r="E219" s="406">
        <v>0.14746500000000001</v>
      </c>
      <c r="F219" s="406">
        <v>0.21041599999999999</v>
      </c>
      <c r="G219" s="406">
        <v>0.17662600000000001</v>
      </c>
      <c r="H219" s="406">
        <v>0.243753</v>
      </c>
      <c r="I219" s="406">
        <v>0.24345900000000001</v>
      </c>
      <c r="J219" s="406">
        <v>0.40746199999999999</v>
      </c>
      <c r="K219" s="406">
        <v>0.106507</v>
      </c>
      <c r="L219" s="406">
        <v>6.5888270000000002</v>
      </c>
    </row>
    <row r="220" spans="1:12" ht="13.5">
      <c r="A220" s="405" t="s">
        <v>1668</v>
      </c>
      <c r="B220" s="404" t="s">
        <v>416</v>
      </c>
      <c r="C220" s="407">
        <v>11.259774</v>
      </c>
      <c r="D220" s="407">
        <v>45.365783</v>
      </c>
      <c r="E220" s="407">
        <v>40.542993000000003</v>
      </c>
      <c r="F220" s="407">
        <v>56.666173999999998</v>
      </c>
      <c r="G220" s="407">
        <v>24.670729999999999</v>
      </c>
      <c r="H220" s="407">
        <v>26.138960000000001</v>
      </c>
      <c r="I220" s="407">
        <v>20.712372999999999</v>
      </c>
      <c r="J220" s="407">
        <v>16.113150000000001</v>
      </c>
      <c r="K220" s="407">
        <v>8.6430120000000006</v>
      </c>
      <c r="L220" s="407">
        <v>7.595739</v>
      </c>
    </row>
    <row r="221" spans="1:12" ht="21">
      <c r="A221" s="405" t="s">
        <v>1669</v>
      </c>
      <c r="B221" s="404" t="s">
        <v>416</v>
      </c>
      <c r="C221" s="406">
        <v>1556.0962010000001</v>
      </c>
      <c r="D221" s="406">
        <v>1008.76374</v>
      </c>
      <c r="E221" s="406">
        <v>1936.2649859999999</v>
      </c>
      <c r="F221" s="406">
        <v>1680.2105879999999</v>
      </c>
      <c r="G221" s="406">
        <v>1366.1093069999999</v>
      </c>
      <c r="H221" s="406">
        <v>1423.8980690000001</v>
      </c>
      <c r="I221" s="406">
        <v>1305.5222590000001</v>
      </c>
      <c r="J221" s="406">
        <v>1280.2448380000001</v>
      </c>
      <c r="K221" s="406">
        <v>1435.3654280000001</v>
      </c>
      <c r="L221" s="406">
        <v>2045.7751559999999</v>
      </c>
    </row>
    <row r="222" spans="1:12">
      <c r="A222" s="408" t="s">
        <v>1670</v>
      </c>
    </row>
  </sheetData>
  <mergeCells count="17">
    <mergeCell ref="A9:B9"/>
    <mergeCell ref="C9:L9"/>
    <mergeCell ref="A10:B10"/>
    <mergeCell ref="C10:L10"/>
    <mergeCell ref="A11:B11"/>
    <mergeCell ref="A6:B6"/>
    <mergeCell ref="C6:L6"/>
    <mergeCell ref="A7:B7"/>
    <mergeCell ref="C7:L7"/>
    <mergeCell ref="A8:B8"/>
    <mergeCell ref="C8:L8"/>
    <mergeCell ref="A3:B3"/>
    <mergeCell ref="C3:L3"/>
    <mergeCell ref="A4:B4"/>
    <mergeCell ref="C4:L4"/>
    <mergeCell ref="A5:B5"/>
    <mergeCell ref="C5:L5"/>
  </mergeCells>
  <hyperlinks>
    <hyperlink ref="A2" r:id="rId1" tooltip="Click once to display linked information. Click and hold to select this cell." display="http://stats.oecd.org/OECDStat_Metadata/ShowMetadata.ashx?Dataset=CRS1&amp;ShowOnWeb=true&amp;Lang=en" xr:uid="{00000000-0004-0000-1900-000000000000}"/>
    <hyperlink ref="C5" r:id="rId2" tooltip="Click once to display linked information. Click and hold to select this cell." display="http://stats.oecd.org/OECDStat_Metadata/ShowMetadata.ashx?Dataset=CRS1&amp;Coords=[FLOW].[100]&amp;ShowOnWeb=true&amp;Lang=en" xr:uid="{00000000-0004-0000-1900-000001000000}"/>
    <hyperlink ref="C7" r:id="rId3" tooltip="Click once to display linked information. Click and hold to select this cell." display="http://stats.oecd.org/OECDStat_Metadata/ShowMetadata.ashx?Dataset=CRS1&amp;Coords=[FLOWTYPE].[115]&amp;ShowOnWeb=true&amp;Lang=en" xr:uid="{00000000-0004-0000-1900-000002000000}"/>
    <hyperlink ref="C8" r:id="rId4" tooltip="Click once to display linked information. Click and hold to select this cell." display="http://stats.oecd.org/OECDStat_Metadata/ShowMetadata.ashx?Dataset=CRS1&amp;Coords=[AIDTYPE].[100]&amp;ShowOnWeb=true&amp;Lang=en" xr:uid="{00000000-0004-0000-1900-000003000000}"/>
    <hyperlink ref="A222" r:id="rId5" tooltip="Click once to display linked information. Click and hold to select this cell." display="http://stats.oecd.org/" xr:uid="{00000000-0004-0000-1900-000004000000}"/>
  </hyperlinks>
  <pageMargins left="0.75" right="0.75" top="1" bottom="1" header="0.5" footer="0.5"/>
  <pageSetup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148"/>
  <sheetViews>
    <sheetView view="pageBreakPreview" zoomScaleNormal="100" zoomScaleSheetLayoutView="100" workbookViewId="0">
      <selection activeCell="R34" sqref="R34"/>
    </sheetView>
  </sheetViews>
  <sheetFormatPr defaultRowHeight="12.75"/>
  <cols>
    <col min="1" max="1" width="55.85546875" style="439" customWidth="1"/>
    <col min="2" max="2" width="12.7109375" style="483" customWidth="1"/>
    <col min="3" max="11" width="12.7109375" style="439" customWidth="1"/>
    <col min="12" max="12" width="13.5703125" style="481" customWidth="1"/>
    <col min="13" max="13" width="14.28515625" style="462" customWidth="1"/>
    <col min="14" max="14" width="13.28515625" style="439" customWidth="1"/>
    <col min="15" max="15" width="15.28515625" style="439" customWidth="1"/>
    <col min="16" max="16" width="15" style="439" customWidth="1"/>
    <col min="17" max="17" width="9.140625" style="439"/>
    <col min="18" max="18" width="13" style="439" customWidth="1"/>
    <col min="19" max="256" width="9.140625" style="439"/>
    <col min="257" max="257" width="55.85546875" style="439" customWidth="1"/>
    <col min="258" max="267" width="12.7109375" style="439" customWidth="1"/>
    <col min="268" max="268" width="13.5703125" style="439" customWidth="1"/>
    <col min="269" max="269" width="14.28515625" style="439" customWidth="1"/>
    <col min="270" max="270" width="13.28515625" style="439" customWidth="1"/>
    <col min="271" max="271" width="15.28515625" style="439" customWidth="1"/>
    <col min="272" max="512" width="9.140625" style="439"/>
    <col min="513" max="513" width="55.85546875" style="439" customWidth="1"/>
    <col min="514" max="523" width="12.7109375" style="439" customWidth="1"/>
    <col min="524" max="524" width="13.5703125" style="439" customWidth="1"/>
    <col min="525" max="525" width="14.28515625" style="439" customWidth="1"/>
    <col min="526" max="526" width="13.28515625" style="439" customWidth="1"/>
    <col min="527" max="527" width="15.28515625" style="439" customWidth="1"/>
    <col min="528" max="768" width="9.140625" style="439"/>
    <col min="769" max="769" width="55.85546875" style="439" customWidth="1"/>
    <col min="770" max="779" width="12.7109375" style="439" customWidth="1"/>
    <col min="780" max="780" width="13.5703125" style="439" customWidth="1"/>
    <col min="781" max="781" width="14.28515625" style="439" customWidth="1"/>
    <col min="782" max="782" width="13.28515625" style="439" customWidth="1"/>
    <col min="783" max="783" width="15.28515625" style="439" customWidth="1"/>
    <col min="784" max="1024" width="9.140625" style="439"/>
    <col min="1025" max="1025" width="55.85546875" style="439" customWidth="1"/>
    <col min="1026" max="1035" width="12.7109375" style="439" customWidth="1"/>
    <col min="1036" max="1036" width="13.5703125" style="439" customWidth="1"/>
    <col min="1037" max="1037" width="14.28515625" style="439" customWidth="1"/>
    <col min="1038" max="1038" width="13.28515625" style="439" customWidth="1"/>
    <col min="1039" max="1039" width="15.28515625" style="439" customWidth="1"/>
    <col min="1040" max="1280" width="9.140625" style="439"/>
    <col min="1281" max="1281" width="55.85546875" style="439" customWidth="1"/>
    <col min="1282" max="1291" width="12.7109375" style="439" customWidth="1"/>
    <col min="1292" max="1292" width="13.5703125" style="439" customWidth="1"/>
    <col min="1293" max="1293" width="14.28515625" style="439" customWidth="1"/>
    <col min="1294" max="1294" width="13.28515625" style="439" customWidth="1"/>
    <col min="1295" max="1295" width="15.28515625" style="439" customWidth="1"/>
    <col min="1296" max="1536" width="9.140625" style="439"/>
    <col min="1537" max="1537" width="55.85546875" style="439" customWidth="1"/>
    <col min="1538" max="1547" width="12.7109375" style="439" customWidth="1"/>
    <col min="1548" max="1548" width="13.5703125" style="439" customWidth="1"/>
    <col min="1549" max="1549" width="14.28515625" style="439" customWidth="1"/>
    <col min="1550" max="1550" width="13.28515625" style="439" customWidth="1"/>
    <col min="1551" max="1551" width="15.28515625" style="439" customWidth="1"/>
    <col min="1552" max="1792" width="9.140625" style="439"/>
    <col min="1793" max="1793" width="55.85546875" style="439" customWidth="1"/>
    <col min="1794" max="1803" width="12.7109375" style="439" customWidth="1"/>
    <col min="1804" max="1804" width="13.5703125" style="439" customWidth="1"/>
    <col min="1805" max="1805" width="14.28515625" style="439" customWidth="1"/>
    <col min="1806" max="1806" width="13.28515625" style="439" customWidth="1"/>
    <col min="1807" max="1807" width="15.28515625" style="439" customWidth="1"/>
    <col min="1808" max="2048" width="9.140625" style="439"/>
    <col min="2049" max="2049" width="55.85546875" style="439" customWidth="1"/>
    <col min="2050" max="2059" width="12.7109375" style="439" customWidth="1"/>
    <col min="2060" max="2060" width="13.5703125" style="439" customWidth="1"/>
    <col min="2061" max="2061" width="14.28515625" style="439" customWidth="1"/>
    <col min="2062" max="2062" width="13.28515625" style="439" customWidth="1"/>
    <col min="2063" max="2063" width="15.28515625" style="439" customWidth="1"/>
    <col min="2064" max="2304" width="9.140625" style="439"/>
    <col min="2305" max="2305" width="55.85546875" style="439" customWidth="1"/>
    <col min="2306" max="2315" width="12.7109375" style="439" customWidth="1"/>
    <col min="2316" max="2316" width="13.5703125" style="439" customWidth="1"/>
    <col min="2317" max="2317" width="14.28515625" style="439" customWidth="1"/>
    <col min="2318" max="2318" width="13.28515625" style="439" customWidth="1"/>
    <col min="2319" max="2319" width="15.28515625" style="439" customWidth="1"/>
    <col min="2320" max="2560" width="9.140625" style="439"/>
    <col min="2561" max="2561" width="55.85546875" style="439" customWidth="1"/>
    <col min="2562" max="2571" width="12.7109375" style="439" customWidth="1"/>
    <col min="2572" max="2572" width="13.5703125" style="439" customWidth="1"/>
    <col min="2573" max="2573" width="14.28515625" style="439" customWidth="1"/>
    <col min="2574" max="2574" width="13.28515625" style="439" customWidth="1"/>
    <col min="2575" max="2575" width="15.28515625" style="439" customWidth="1"/>
    <col min="2576" max="2816" width="9.140625" style="439"/>
    <col min="2817" max="2817" width="55.85546875" style="439" customWidth="1"/>
    <col min="2818" max="2827" width="12.7109375" style="439" customWidth="1"/>
    <col min="2828" max="2828" width="13.5703125" style="439" customWidth="1"/>
    <col min="2829" max="2829" width="14.28515625" style="439" customWidth="1"/>
    <col min="2830" max="2830" width="13.28515625" style="439" customWidth="1"/>
    <col min="2831" max="2831" width="15.28515625" style="439" customWidth="1"/>
    <col min="2832" max="3072" width="9.140625" style="439"/>
    <col min="3073" max="3073" width="55.85546875" style="439" customWidth="1"/>
    <col min="3074" max="3083" width="12.7109375" style="439" customWidth="1"/>
    <col min="3084" max="3084" width="13.5703125" style="439" customWidth="1"/>
    <col min="3085" max="3085" width="14.28515625" style="439" customWidth="1"/>
    <col min="3086" max="3086" width="13.28515625" style="439" customWidth="1"/>
    <col min="3087" max="3087" width="15.28515625" style="439" customWidth="1"/>
    <col min="3088" max="3328" width="9.140625" style="439"/>
    <col min="3329" max="3329" width="55.85546875" style="439" customWidth="1"/>
    <col min="3330" max="3339" width="12.7109375" style="439" customWidth="1"/>
    <col min="3340" max="3340" width="13.5703125" style="439" customWidth="1"/>
    <col min="3341" max="3341" width="14.28515625" style="439" customWidth="1"/>
    <col min="3342" max="3342" width="13.28515625" style="439" customWidth="1"/>
    <col min="3343" max="3343" width="15.28515625" style="439" customWidth="1"/>
    <col min="3344" max="3584" width="9.140625" style="439"/>
    <col min="3585" max="3585" width="55.85546875" style="439" customWidth="1"/>
    <col min="3586" max="3595" width="12.7109375" style="439" customWidth="1"/>
    <col min="3596" max="3596" width="13.5703125" style="439" customWidth="1"/>
    <col min="3597" max="3597" width="14.28515625" style="439" customWidth="1"/>
    <col min="3598" max="3598" width="13.28515625" style="439" customWidth="1"/>
    <col min="3599" max="3599" width="15.28515625" style="439" customWidth="1"/>
    <col min="3600" max="3840" width="9.140625" style="439"/>
    <col min="3841" max="3841" width="55.85546875" style="439" customWidth="1"/>
    <col min="3842" max="3851" width="12.7109375" style="439" customWidth="1"/>
    <col min="3852" max="3852" width="13.5703125" style="439" customWidth="1"/>
    <col min="3853" max="3853" width="14.28515625" style="439" customWidth="1"/>
    <col min="3854" max="3854" width="13.28515625" style="439" customWidth="1"/>
    <col min="3855" max="3855" width="15.28515625" style="439" customWidth="1"/>
    <col min="3856" max="4096" width="9.140625" style="439"/>
    <col min="4097" max="4097" width="55.85546875" style="439" customWidth="1"/>
    <col min="4098" max="4107" width="12.7109375" style="439" customWidth="1"/>
    <col min="4108" max="4108" width="13.5703125" style="439" customWidth="1"/>
    <col min="4109" max="4109" width="14.28515625" style="439" customWidth="1"/>
    <col min="4110" max="4110" width="13.28515625" style="439" customWidth="1"/>
    <col min="4111" max="4111" width="15.28515625" style="439" customWidth="1"/>
    <col min="4112" max="4352" width="9.140625" style="439"/>
    <col min="4353" max="4353" width="55.85546875" style="439" customWidth="1"/>
    <col min="4354" max="4363" width="12.7109375" style="439" customWidth="1"/>
    <col min="4364" max="4364" width="13.5703125" style="439" customWidth="1"/>
    <col min="4365" max="4365" width="14.28515625" style="439" customWidth="1"/>
    <col min="4366" max="4366" width="13.28515625" style="439" customWidth="1"/>
    <col min="4367" max="4367" width="15.28515625" style="439" customWidth="1"/>
    <col min="4368" max="4608" width="9.140625" style="439"/>
    <col min="4609" max="4609" width="55.85546875" style="439" customWidth="1"/>
    <col min="4610" max="4619" width="12.7109375" style="439" customWidth="1"/>
    <col min="4620" max="4620" width="13.5703125" style="439" customWidth="1"/>
    <col min="4621" max="4621" width="14.28515625" style="439" customWidth="1"/>
    <col min="4622" max="4622" width="13.28515625" style="439" customWidth="1"/>
    <col min="4623" max="4623" width="15.28515625" style="439" customWidth="1"/>
    <col min="4624" max="4864" width="9.140625" style="439"/>
    <col min="4865" max="4865" width="55.85546875" style="439" customWidth="1"/>
    <col min="4866" max="4875" width="12.7109375" style="439" customWidth="1"/>
    <col min="4876" max="4876" width="13.5703125" style="439" customWidth="1"/>
    <col min="4877" max="4877" width="14.28515625" style="439" customWidth="1"/>
    <col min="4878" max="4878" width="13.28515625" style="439" customWidth="1"/>
    <col min="4879" max="4879" width="15.28515625" style="439" customWidth="1"/>
    <col min="4880" max="5120" width="9.140625" style="439"/>
    <col min="5121" max="5121" width="55.85546875" style="439" customWidth="1"/>
    <col min="5122" max="5131" width="12.7109375" style="439" customWidth="1"/>
    <col min="5132" max="5132" width="13.5703125" style="439" customWidth="1"/>
    <col min="5133" max="5133" width="14.28515625" style="439" customWidth="1"/>
    <col min="5134" max="5134" width="13.28515625" style="439" customWidth="1"/>
    <col min="5135" max="5135" width="15.28515625" style="439" customWidth="1"/>
    <col min="5136" max="5376" width="9.140625" style="439"/>
    <col min="5377" max="5377" width="55.85546875" style="439" customWidth="1"/>
    <col min="5378" max="5387" width="12.7109375" style="439" customWidth="1"/>
    <col min="5388" max="5388" width="13.5703125" style="439" customWidth="1"/>
    <col min="5389" max="5389" width="14.28515625" style="439" customWidth="1"/>
    <col min="5390" max="5390" width="13.28515625" style="439" customWidth="1"/>
    <col min="5391" max="5391" width="15.28515625" style="439" customWidth="1"/>
    <col min="5392" max="5632" width="9.140625" style="439"/>
    <col min="5633" max="5633" width="55.85546875" style="439" customWidth="1"/>
    <col min="5634" max="5643" width="12.7109375" style="439" customWidth="1"/>
    <col min="5644" max="5644" width="13.5703125" style="439" customWidth="1"/>
    <col min="5645" max="5645" width="14.28515625" style="439" customWidth="1"/>
    <col min="5646" max="5646" width="13.28515625" style="439" customWidth="1"/>
    <col min="5647" max="5647" width="15.28515625" style="439" customWidth="1"/>
    <col min="5648" max="5888" width="9.140625" style="439"/>
    <col min="5889" max="5889" width="55.85546875" style="439" customWidth="1"/>
    <col min="5890" max="5899" width="12.7109375" style="439" customWidth="1"/>
    <col min="5900" max="5900" width="13.5703125" style="439" customWidth="1"/>
    <col min="5901" max="5901" width="14.28515625" style="439" customWidth="1"/>
    <col min="5902" max="5902" width="13.28515625" style="439" customWidth="1"/>
    <col min="5903" max="5903" width="15.28515625" style="439" customWidth="1"/>
    <col min="5904" max="6144" width="9.140625" style="439"/>
    <col min="6145" max="6145" width="55.85546875" style="439" customWidth="1"/>
    <col min="6146" max="6155" width="12.7109375" style="439" customWidth="1"/>
    <col min="6156" max="6156" width="13.5703125" style="439" customWidth="1"/>
    <col min="6157" max="6157" width="14.28515625" style="439" customWidth="1"/>
    <col min="6158" max="6158" width="13.28515625" style="439" customWidth="1"/>
    <col min="6159" max="6159" width="15.28515625" style="439" customWidth="1"/>
    <col min="6160" max="6400" width="9.140625" style="439"/>
    <col min="6401" max="6401" width="55.85546875" style="439" customWidth="1"/>
    <col min="6402" max="6411" width="12.7109375" style="439" customWidth="1"/>
    <col min="6412" max="6412" width="13.5703125" style="439" customWidth="1"/>
    <col min="6413" max="6413" width="14.28515625" style="439" customWidth="1"/>
    <col min="6414" max="6414" width="13.28515625" style="439" customWidth="1"/>
    <col min="6415" max="6415" width="15.28515625" style="439" customWidth="1"/>
    <col min="6416" max="6656" width="9.140625" style="439"/>
    <col min="6657" max="6657" width="55.85546875" style="439" customWidth="1"/>
    <col min="6658" max="6667" width="12.7109375" style="439" customWidth="1"/>
    <col min="6668" max="6668" width="13.5703125" style="439" customWidth="1"/>
    <col min="6669" max="6669" width="14.28515625" style="439" customWidth="1"/>
    <col min="6670" max="6670" width="13.28515625" style="439" customWidth="1"/>
    <col min="6671" max="6671" width="15.28515625" style="439" customWidth="1"/>
    <col min="6672" max="6912" width="9.140625" style="439"/>
    <col min="6913" max="6913" width="55.85546875" style="439" customWidth="1"/>
    <col min="6914" max="6923" width="12.7109375" style="439" customWidth="1"/>
    <col min="6924" max="6924" width="13.5703125" style="439" customWidth="1"/>
    <col min="6925" max="6925" width="14.28515625" style="439" customWidth="1"/>
    <col min="6926" max="6926" width="13.28515625" style="439" customWidth="1"/>
    <col min="6927" max="6927" width="15.28515625" style="439" customWidth="1"/>
    <col min="6928" max="7168" width="9.140625" style="439"/>
    <col min="7169" max="7169" width="55.85546875" style="439" customWidth="1"/>
    <col min="7170" max="7179" width="12.7109375" style="439" customWidth="1"/>
    <col min="7180" max="7180" width="13.5703125" style="439" customWidth="1"/>
    <col min="7181" max="7181" width="14.28515625" style="439" customWidth="1"/>
    <col min="7182" max="7182" width="13.28515625" style="439" customWidth="1"/>
    <col min="7183" max="7183" width="15.28515625" style="439" customWidth="1"/>
    <col min="7184" max="7424" width="9.140625" style="439"/>
    <col min="7425" max="7425" width="55.85546875" style="439" customWidth="1"/>
    <col min="7426" max="7435" width="12.7109375" style="439" customWidth="1"/>
    <col min="7436" max="7436" width="13.5703125" style="439" customWidth="1"/>
    <col min="7437" max="7437" width="14.28515625" style="439" customWidth="1"/>
    <col min="7438" max="7438" width="13.28515625" style="439" customWidth="1"/>
    <col min="7439" max="7439" width="15.28515625" style="439" customWidth="1"/>
    <col min="7440" max="7680" width="9.140625" style="439"/>
    <col min="7681" max="7681" width="55.85546875" style="439" customWidth="1"/>
    <col min="7682" max="7691" width="12.7109375" style="439" customWidth="1"/>
    <col min="7692" max="7692" width="13.5703125" style="439" customWidth="1"/>
    <col min="7693" max="7693" width="14.28515625" style="439" customWidth="1"/>
    <col min="7694" max="7694" width="13.28515625" style="439" customWidth="1"/>
    <col min="7695" max="7695" width="15.28515625" style="439" customWidth="1"/>
    <col min="7696" max="7936" width="9.140625" style="439"/>
    <col min="7937" max="7937" width="55.85546875" style="439" customWidth="1"/>
    <col min="7938" max="7947" width="12.7109375" style="439" customWidth="1"/>
    <col min="7948" max="7948" width="13.5703125" style="439" customWidth="1"/>
    <col min="7949" max="7949" width="14.28515625" style="439" customWidth="1"/>
    <col min="7950" max="7950" width="13.28515625" style="439" customWidth="1"/>
    <col min="7951" max="7951" width="15.28515625" style="439" customWidth="1"/>
    <col min="7952" max="8192" width="9.140625" style="439"/>
    <col min="8193" max="8193" width="55.85546875" style="439" customWidth="1"/>
    <col min="8194" max="8203" width="12.7109375" style="439" customWidth="1"/>
    <col min="8204" max="8204" width="13.5703125" style="439" customWidth="1"/>
    <col min="8205" max="8205" width="14.28515625" style="439" customWidth="1"/>
    <col min="8206" max="8206" width="13.28515625" style="439" customWidth="1"/>
    <col min="8207" max="8207" width="15.28515625" style="439" customWidth="1"/>
    <col min="8208" max="8448" width="9.140625" style="439"/>
    <col min="8449" max="8449" width="55.85546875" style="439" customWidth="1"/>
    <col min="8450" max="8459" width="12.7109375" style="439" customWidth="1"/>
    <col min="8460" max="8460" width="13.5703125" style="439" customWidth="1"/>
    <col min="8461" max="8461" width="14.28515625" style="439" customWidth="1"/>
    <col min="8462" max="8462" width="13.28515625" style="439" customWidth="1"/>
    <col min="8463" max="8463" width="15.28515625" style="439" customWidth="1"/>
    <col min="8464" max="8704" width="9.140625" style="439"/>
    <col min="8705" max="8705" width="55.85546875" style="439" customWidth="1"/>
    <col min="8706" max="8715" width="12.7109375" style="439" customWidth="1"/>
    <col min="8716" max="8716" width="13.5703125" style="439" customWidth="1"/>
    <col min="8717" max="8717" width="14.28515625" style="439" customWidth="1"/>
    <col min="8718" max="8718" width="13.28515625" style="439" customWidth="1"/>
    <col min="8719" max="8719" width="15.28515625" style="439" customWidth="1"/>
    <col min="8720" max="8960" width="9.140625" style="439"/>
    <col min="8961" max="8961" width="55.85546875" style="439" customWidth="1"/>
    <col min="8962" max="8971" width="12.7109375" style="439" customWidth="1"/>
    <col min="8972" max="8972" width="13.5703125" style="439" customWidth="1"/>
    <col min="8973" max="8973" width="14.28515625" style="439" customWidth="1"/>
    <col min="8974" max="8974" width="13.28515625" style="439" customWidth="1"/>
    <col min="8975" max="8975" width="15.28515625" style="439" customWidth="1"/>
    <col min="8976" max="9216" width="9.140625" style="439"/>
    <col min="9217" max="9217" width="55.85546875" style="439" customWidth="1"/>
    <col min="9218" max="9227" width="12.7109375" style="439" customWidth="1"/>
    <col min="9228" max="9228" width="13.5703125" style="439" customWidth="1"/>
    <col min="9229" max="9229" width="14.28515625" style="439" customWidth="1"/>
    <col min="9230" max="9230" width="13.28515625" style="439" customWidth="1"/>
    <col min="9231" max="9231" width="15.28515625" style="439" customWidth="1"/>
    <col min="9232" max="9472" width="9.140625" style="439"/>
    <col min="9473" max="9473" width="55.85546875" style="439" customWidth="1"/>
    <col min="9474" max="9483" width="12.7109375" style="439" customWidth="1"/>
    <col min="9484" max="9484" width="13.5703125" style="439" customWidth="1"/>
    <col min="9485" max="9485" width="14.28515625" style="439" customWidth="1"/>
    <col min="9486" max="9486" width="13.28515625" style="439" customWidth="1"/>
    <col min="9487" max="9487" width="15.28515625" style="439" customWidth="1"/>
    <col min="9488" max="9728" width="9.140625" style="439"/>
    <col min="9729" max="9729" width="55.85546875" style="439" customWidth="1"/>
    <col min="9730" max="9739" width="12.7109375" style="439" customWidth="1"/>
    <col min="9740" max="9740" width="13.5703125" style="439" customWidth="1"/>
    <col min="9741" max="9741" width="14.28515625" style="439" customWidth="1"/>
    <col min="9742" max="9742" width="13.28515625" style="439" customWidth="1"/>
    <col min="9743" max="9743" width="15.28515625" style="439" customWidth="1"/>
    <col min="9744" max="9984" width="9.140625" style="439"/>
    <col min="9985" max="9985" width="55.85546875" style="439" customWidth="1"/>
    <col min="9986" max="9995" width="12.7109375" style="439" customWidth="1"/>
    <col min="9996" max="9996" width="13.5703125" style="439" customWidth="1"/>
    <col min="9997" max="9997" width="14.28515625" style="439" customWidth="1"/>
    <col min="9998" max="9998" width="13.28515625" style="439" customWidth="1"/>
    <col min="9999" max="9999" width="15.28515625" style="439" customWidth="1"/>
    <col min="10000" max="10240" width="9.140625" style="439"/>
    <col min="10241" max="10241" width="55.85546875" style="439" customWidth="1"/>
    <col min="10242" max="10251" width="12.7109375" style="439" customWidth="1"/>
    <col min="10252" max="10252" width="13.5703125" style="439" customWidth="1"/>
    <col min="10253" max="10253" width="14.28515625" style="439" customWidth="1"/>
    <col min="10254" max="10254" width="13.28515625" style="439" customWidth="1"/>
    <col min="10255" max="10255" width="15.28515625" style="439" customWidth="1"/>
    <col min="10256" max="10496" width="9.140625" style="439"/>
    <col min="10497" max="10497" width="55.85546875" style="439" customWidth="1"/>
    <col min="10498" max="10507" width="12.7109375" style="439" customWidth="1"/>
    <col min="10508" max="10508" width="13.5703125" style="439" customWidth="1"/>
    <col min="10509" max="10509" width="14.28515625" style="439" customWidth="1"/>
    <col min="10510" max="10510" width="13.28515625" style="439" customWidth="1"/>
    <col min="10511" max="10511" width="15.28515625" style="439" customWidth="1"/>
    <col min="10512" max="10752" width="9.140625" style="439"/>
    <col min="10753" max="10753" width="55.85546875" style="439" customWidth="1"/>
    <col min="10754" max="10763" width="12.7109375" style="439" customWidth="1"/>
    <col min="10764" max="10764" width="13.5703125" style="439" customWidth="1"/>
    <col min="10765" max="10765" width="14.28515625" style="439" customWidth="1"/>
    <col min="10766" max="10766" width="13.28515625" style="439" customWidth="1"/>
    <col min="10767" max="10767" width="15.28515625" style="439" customWidth="1"/>
    <col min="10768" max="11008" width="9.140625" style="439"/>
    <col min="11009" max="11009" width="55.85546875" style="439" customWidth="1"/>
    <col min="11010" max="11019" width="12.7109375" style="439" customWidth="1"/>
    <col min="11020" max="11020" width="13.5703125" style="439" customWidth="1"/>
    <col min="11021" max="11021" width="14.28515625" style="439" customWidth="1"/>
    <col min="11022" max="11022" width="13.28515625" style="439" customWidth="1"/>
    <col min="11023" max="11023" width="15.28515625" style="439" customWidth="1"/>
    <col min="11024" max="11264" width="9.140625" style="439"/>
    <col min="11265" max="11265" width="55.85546875" style="439" customWidth="1"/>
    <col min="11266" max="11275" width="12.7109375" style="439" customWidth="1"/>
    <col min="11276" max="11276" width="13.5703125" style="439" customWidth="1"/>
    <col min="11277" max="11277" width="14.28515625" style="439" customWidth="1"/>
    <col min="11278" max="11278" width="13.28515625" style="439" customWidth="1"/>
    <col min="11279" max="11279" width="15.28515625" style="439" customWidth="1"/>
    <col min="11280" max="11520" width="9.140625" style="439"/>
    <col min="11521" max="11521" width="55.85546875" style="439" customWidth="1"/>
    <col min="11522" max="11531" width="12.7109375" style="439" customWidth="1"/>
    <col min="11532" max="11532" width="13.5703125" style="439" customWidth="1"/>
    <col min="11533" max="11533" width="14.28515625" style="439" customWidth="1"/>
    <col min="11534" max="11534" width="13.28515625" style="439" customWidth="1"/>
    <col min="11535" max="11535" width="15.28515625" style="439" customWidth="1"/>
    <col min="11536" max="11776" width="9.140625" style="439"/>
    <col min="11777" max="11777" width="55.85546875" style="439" customWidth="1"/>
    <col min="11778" max="11787" width="12.7109375" style="439" customWidth="1"/>
    <col min="11788" max="11788" width="13.5703125" style="439" customWidth="1"/>
    <col min="11789" max="11789" width="14.28515625" style="439" customWidth="1"/>
    <col min="11790" max="11790" width="13.28515625" style="439" customWidth="1"/>
    <col min="11791" max="11791" width="15.28515625" style="439" customWidth="1"/>
    <col min="11792" max="12032" width="9.140625" style="439"/>
    <col min="12033" max="12033" width="55.85546875" style="439" customWidth="1"/>
    <col min="12034" max="12043" width="12.7109375" style="439" customWidth="1"/>
    <col min="12044" max="12044" width="13.5703125" style="439" customWidth="1"/>
    <col min="12045" max="12045" width="14.28515625" style="439" customWidth="1"/>
    <col min="12046" max="12046" width="13.28515625" style="439" customWidth="1"/>
    <col min="12047" max="12047" width="15.28515625" style="439" customWidth="1"/>
    <col min="12048" max="12288" width="9.140625" style="439"/>
    <col min="12289" max="12289" width="55.85546875" style="439" customWidth="1"/>
    <col min="12290" max="12299" width="12.7109375" style="439" customWidth="1"/>
    <col min="12300" max="12300" width="13.5703125" style="439" customWidth="1"/>
    <col min="12301" max="12301" width="14.28515625" style="439" customWidth="1"/>
    <col min="12302" max="12302" width="13.28515625" style="439" customWidth="1"/>
    <col min="12303" max="12303" width="15.28515625" style="439" customWidth="1"/>
    <col min="12304" max="12544" width="9.140625" style="439"/>
    <col min="12545" max="12545" width="55.85546875" style="439" customWidth="1"/>
    <col min="12546" max="12555" width="12.7109375" style="439" customWidth="1"/>
    <col min="12556" max="12556" width="13.5703125" style="439" customWidth="1"/>
    <col min="12557" max="12557" width="14.28515625" style="439" customWidth="1"/>
    <col min="12558" max="12558" width="13.28515625" style="439" customWidth="1"/>
    <col min="12559" max="12559" width="15.28515625" style="439" customWidth="1"/>
    <col min="12560" max="12800" width="9.140625" style="439"/>
    <col min="12801" max="12801" width="55.85546875" style="439" customWidth="1"/>
    <col min="12802" max="12811" width="12.7109375" style="439" customWidth="1"/>
    <col min="12812" max="12812" width="13.5703125" style="439" customWidth="1"/>
    <col min="12813" max="12813" width="14.28515625" style="439" customWidth="1"/>
    <col min="12814" max="12814" width="13.28515625" style="439" customWidth="1"/>
    <col min="12815" max="12815" width="15.28515625" style="439" customWidth="1"/>
    <col min="12816" max="13056" width="9.140625" style="439"/>
    <col min="13057" max="13057" width="55.85546875" style="439" customWidth="1"/>
    <col min="13058" max="13067" width="12.7109375" style="439" customWidth="1"/>
    <col min="13068" max="13068" width="13.5703125" style="439" customWidth="1"/>
    <col min="13069" max="13069" width="14.28515625" style="439" customWidth="1"/>
    <col min="13070" max="13070" width="13.28515625" style="439" customWidth="1"/>
    <col min="13071" max="13071" width="15.28515625" style="439" customWidth="1"/>
    <col min="13072" max="13312" width="9.140625" style="439"/>
    <col min="13313" max="13313" width="55.85546875" style="439" customWidth="1"/>
    <col min="13314" max="13323" width="12.7109375" style="439" customWidth="1"/>
    <col min="13324" max="13324" width="13.5703125" style="439" customWidth="1"/>
    <col min="13325" max="13325" width="14.28515625" style="439" customWidth="1"/>
    <col min="13326" max="13326" width="13.28515625" style="439" customWidth="1"/>
    <col min="13327" max="13327" width="15.28515625" style="439" customWidth="1"/>
    <col min="13328" max="13568" width="9.140625" style="439"/>
    <col min="13569" max="13569" width="55.85546875" style="439" customWidth="1"/>
    <col min="13570" max="13579" width="12.7109375" style="439" customWidth="1"/>
    <col min="13580" max="13580" width="13.5703125" style="439" customWidth="1"/>
    <col min="13581" max="13581" width="14.28515625" style="439" customWidth="1"/>
    <col min="13582" max="13582" width="13.28515625" style="439" customWidth="1"/>
    <col min="13583" max="13583" width="15.28515625" style="439" customWidth="1"/>
    <col min="13584" max="13824" width="9.140625" style="439"/>
    <col min="13825" max="13825" width="55.85546875" style="439" customWidth="1"/>
    <col min="13826" max="13835" width="12.7109375" style="439" customWidth="1"/>
    <col min="13836" max="13836" width="13.5703125" style="439" customWidth="1"/>
    <col min="13837" max="13837" width="14.28515625" style="439" customWidth="1"/>
    <col min="13838" max="13838" width="13.28515625" style="439" customWidth="1"/>
    <col min="13839" max="13839" width="15.28515625" style="439" customWidth="1"/>
    <col min="13840" max="14080" width="9.140625" style="439"/>
    <col min="14081" max="14081" width="55.85546875" style="439" customWidth="1"/>
    <col min="14082" max="14091" width="12.7109375" style="439" customWidth="1"/>
    <col min="14092" max="14092" width="13.5703125" style="439" customWidth="1"/>
    <col min="14093" max="14093" width="14.28515625" style="439" customWidth="1"/>
    <col min="14094" max="14094" width="13.28515625" style="439" customWidth="1"/>
    <col min="14095" max="14095" width="15.28515625" style="439" customWidth="1"/>
    <col min="14096" max="14336" width="9.140625" style="439"/>
    <col min="14337" max="14337" width="55.85546875" style="439" customWidth="1"/>
    <col min="14338" max="14347" width="12.7109375" style="439" customWidth="1"/>
    <col min="14348" max="14348" width="13.5703125" style="439" customWidth="1"/>
    <col min="14349" max="14349" width="14.28515625" style="439" customWidth="1"/>
    <col min="14350" max="14350" width="13.28515625" style="439" customWidth="1"/>
    <col min="14351" max="14351" width="15.28515625" style="439" customWidth="1"/>
    <col min="14352" max="14592" width="9.140625" style="439"/>
    <col min="14593" max="14593" width="55.85546875" style="439" customWidth="1"/>
    <col min="14594" max="14603" width="12.7109375" style="439" customWidth="1"/>
    <col min="14604" max="14604" width="13.5703125" style="439" customWidth="1"/>
    <col min="14605" max="14605" width="14.28515625" style="439" customWidth="1"/>
    <col min="14606" max="14606" width="13.28515625" style="439" customWidth="1"/>
    <col min="14607" max="14607" width="15.28515625" style="439" customWidth="1"/>
    <col min="14608" max="14848" width="9.140625" style="439"/>
    <col min="14849" max="14849" width="55.85546875" style="439" customWidth="1"/>
    <col min="14850" max="14859" width="12.7109375" style="439" customWidth="1"/>
    <col min="14860" max="14860" width="13.5703125" style="439" customWidth="1"/>
    <col min="14861" max="14861" width="14.28515625" style="439" customWidth="1"/>
    <col min="14862" max="14862" width="13.28515625" style="439" customWidth="1"/>
    <col min="14863" max="14863" width="15.28515625" style="439" customWidth="1"/>
    <col min="14864" max="15104" width="9.140625" style="439"/>
    <col min="15105" max="15105" width="55.85546875" style="439" customWidth="1"/>
    <col min="15106" max="15115" width="12.7109375" style="439" customWidth="1"/>
    <col min="15116" max="15116" width="13.5703125" style="439" customWidth="1"/>
    <col min="15117" max="15117" width="14.28515625" style="439" customWidth="1"/>
    <col min="15118" max="15118" width="13.28515625" style="439" customWidth="1"/>
    <col min="15119" max="15119" width="15.28515625" style="439" customWidth="1"/>
    <col min="15120" max="15360" width="9.140625" style="439"/>
    <col min="15361" max="15361" width="55.85546875" style="439" customWidth="1"/>
    <col min="15362" max="15371" width="12.7109375" style="439" customWidth="1"/>
    <col min="15372" max="15372" width="13.5703125" style="439" customWidth="1"/>
    <col min="15373" max="15373" width="14.28515625" style="439" customWidth="1"/>
    <col min="15374" max="15374" width="13.28515625" style="439" customWidth="1"/>
    <col min="15375" max="15375" width="15.28515625" style="439" customWidth="1"/>
    <col min="15376" max="15616" width="9.140625" style="439"/>
    <col min="15617" max="15617" width="55.85546875" style="439" customWidth="1"/>
    <col min="15618" max="15627" width="12.7109375" style="439" customWidth="1"/>
    <col min="15628" max="15628" width="13.5703125" style="439" customWidth="1"/>
    <col min="15629" max="15629" width="14.28515625" style="439" customWidth="1"/>
    <col min="15630" max="15630" width="13.28515625" style="439" customWidth="1"/>
    <col min="15631" max="15631" width="15.28515625" style="439" customWidth="1"/>
    <col min="15632" max="15872" width="9.140625" style="439"/>
    <col min="15873" max="15873" width="55.85546875" style="439" customWidth="1"/>
    <col min="15874" max="15883" width="12.7109375" style="439" customWidth="1"/>
    <col min="15884" max="15884" width="13.5703125" style="439" customWidth="1"/>
    <col min="15885" max="15885" width="14.28515625" style="439" customWidth="1"/>
    <col min="15886" max="15886" width="13.28515625" style="439" customWidth="1"/>
    <col min="15887" max="15887" width="15.28515625" style="439" customWidth="1"/>
    <col min="15888" max="16128" width="9.140625" style="439"/>
    <col min="16129" max="16129" width="55.85546875" style="439" customWidth="1"/>
    <col min="16130" max="16139" width="12.7109375" style="439" customWidth="1"/>
    <col min="16140" max="16140" width="13.5703125" style="439" customWidth="1"/>
    <col min="16141" max="16141" width="14.28515625" style="439" customWidth="1"/>
    <col min="16142" max="16142" width="13.28515625" style="439" customWidth="1"/>
    <col min="16143" max="16143" width="15.28515625" style="439" customWidth="1"/>
    <col min="16144" max="16384" width="9.140625" style="439"/>
  </cols>
  <sheetData>
    <row r="1" spans="1:15" ht="15" customHeight="1">
      <c r="A1" s="817" t="s">
        <v>1352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</row>
    <row r="2" spans="1:15" ht="13.5" thickBot="1">
      <c r="A2" s="818" t="s">
        <v>1353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</row>
    <row r="3" spans="1:15" s="445" customFormat="1" ht="13.5" thickBot="1">
      <c r="A3" s="440"/>
      <c r="B3" s="441">
        <v>2004</v>
      </c>
      <c r="C3" s="441">
        <v>2005</v>
      </c>
      <c r="D3" s="442">
        <v>2006</v>
      </c>
      <c r="E3" s="441">
        <v>2007</v>
      </c>
      <c r="F3" s="441">
        <v>2008</v>
      </c>
      <c r="G3" s="441">
        <v>2009</v>
      </c>
      <c r="H3" s="443">
        <v>2010</v>
      </c>
      <c r="I3" s="443">
        <v>2011</v>
      </c>
      <c r="J3" s="443">
        <v>2012</v>
      </c>
      <c r="K3" s="443">
        <v>2013</v>
      </c>
      <c r="L3" s="443">
        <v>2014</v>
      </c>
      <c r="M3" s="444">
        <v>2015</v>
      </c>
      <c r="N3" s="444">
        <v>2016</v>
      </c>
      <c r="O3" s="444">
        <v>2017</v>
      </c>
    </row>
    <row r="4" spans="1:15" s="445" customFormat="1">
      <c r="A4" s="446" t="s">
        <v>1354</v>
      </c>
      <c r="B4" s="447">
        <v>1218922.8</v>
      </c>
      <c r="C4" s="447">
        <v>1408697.8</v>
      </c>
      <c r="D4" s="447">
        <v>1736760</v>
      </c>
      <c r="E4" s="447">
        <v>2092794.4</v>
      </c>
      <c r="F4" s="448">
        <v>2442827.2000000002</v>
      </c>
      <c r="G4" s="447">
        <v>2551402.9</v>
      </c>
      <c r="H4" s="447">
        <f>H5+H25</f>
        <v>3197147.8000000003</v>
      </c>
      <c r="I4" s="447">
        <v>3865840.6</v>
      </c>
      <c r="J4" s="449">
        <v>4567661.2</v>
      </c>
      <c r="K4" s="449">
        <v>5474274</v>
      </c>
      <c r="L4" s="449">
        <f>L25+L5</f>
        <v>6332253</v>
      </c>
      <c r="M4" s="450">
        <v>6555820.9000000004</v>
      </c>
      <c r="N4" s="451">
        <v>7974442.1179999998</v>
      </c>
      <c r="O4" s="451">
        <v>8892857.6999999993</v>
      </c>
    </row>
    <row r="5" spans="1:15" s="455" customFormat="1">
      <c r="A5" s="452" t="s">
        <v>1355</v>
      </c>
      <c r="B5" s="448">
        <v>418588.6</v>
      </c>
      <c r="C5" s="448">
        <v>489722.6</v>
      </c>
      <c r="D5" s="448">
        <v>592440.9</v>
      </c>
      <c r="E5" s="448">
        <v>689259.5</v>
      </c>
      <c r="F5" s="448">
        <v>819658.8</v>
      </c>
      <c r="G5" s="448">
        <v>929793.4</v>
      </c>
      <c r="H5" s="448">
        <v>1050172.6000000001</v>
      </c>
      <c r="I5" s="448">
        <v>1225896.3999999999</v>
      </c>
      <c r="J5" s="449">
        <v>1417667.2</v>
      </c>
      <c r="K5" s="449">
        <v>1609856.8</v>
      </c>
      <c r="L5" s="449">
        <v>1820822.8</v>
      </c>
      <c r="M5" s="453">
        <v>1886933.5</v>
      </c>
      <c r="N5" s="454">
        <v>2204286.4</v>
      </c>
      <c r="O5" s="454">
        <v>2690812.1</v>
      </c>
    </row>
    <row r="6" spans="1:15" ht="25.5">
      <c r="A6" s="456" t="s">
        <v>1356</v>
      </c>
      <c r="B6" s="457">
        <v>73843.399999999994</v>
      </c>
      <c r="C6" s="457">
        <v>85201.9</v>
      </c>
      <c r="D6" s="457">
        <v>113070.7</v>
      </c>
      <c r="E6" s="457">
        <v>130909</v>
      </c>
      <c r="F6" s="457">
        <v>135094.29999999999</v>
      </c>
      <c r="G6" s="457">
        <v>156240.79999999999</v>
      </c>
      <c r="H6" s="457">
        <v>181004</v>
      </c>
      <c r="I6" s="457">
        <v>221189.2</v>
      </c>
      <c r="J6" s="457">
        <v>255165.3</v>
      </c>
      <c r="K6" s="457">
        <v>275628.3</v>
      </c>
      <c r="L6" s="457">
        <v>299374.2</v>
      </c>
      <c r="M6" s="458">
        <v>326659.59999999998</v>
      </c>
      <c r="N6" s="457">
        <v>381077.5</v>
      </c>
      <c r="O6" s="457">
        <v>412040.6</v>
      </c>
    </row>
    <row r="7" spans="1:15">
      <c r="A7" s="456" t="s">
        <v>1357</v>
      </c>
      <c r="B7" s="459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60"/>
      <c r="N7" s="461"/>
      <c r="O7" s="461"/>
    </row>
    <row r="8" spans="1:15" ht="12.75" customHeight="1">
      <c r="A8" s="456" t="s">
        <v>1358</v>
      </c>
      <c r="B8" s="457">
        <v>62033</v>
      </c>
      <c r="C8" s="457">
        <v>72077.8</v>
      </c>
      <c r="D8" s="457">
        <v>99099</v>
      </c>
      <c r="E8" s="457">
        <v>108434.7</v>
      </c>
      <c r="F8" s="457">
        <v>114302.1</v>
      </c>
      <c r="G8" s="457">
        <v>131631.4</v>
      </c>
      <c r="H8" s="457">
        <v>149091.29999999999</v>
      </c>
      <c r="I8" s="457">
        <v>179107.9</v>
      </c>
      <c r="J8" s="457">
        <v>205019.6</v>
      </c>
      <c r="K8" s="457">
        <v>220177.9</v>
      </c>
      <c r="L8" s="457">
        <v>237151.8</v>
      </c>
      <c r="M8" s="462">
        <v>257183.3</v>
      </c>
      <c r="N8" s="463">
        <v>299172.92499999999</v>
      </c>
      <c r="O8" s="463">
        <v>319861.59999999998</v>
      </c>
    </row>
    <row r="9" spans="1:15">
      <c r="A9" s="456" t="s">
        <v>1359</v>
      </c>
      <c r="B9" s="457">
        <v>11810.4</v>
      </c>
      <c r="C9" s="457">
        <v>13124.1</v>
      </c>
      <c r="D9" s="457">
        <v>13971.7</v>
      </c>
      <c r="E9" s="457">
        <v>22474.3</v>
      </c>
      <c r="F9" s="457">
        <v>20792.2</v>
      </c>
      <c r="G9" s="457">
        <v>24609.4</v>
      </c>
      <c r="H9" s="457">
        <v>31912.7</v>
      </c>
      <c r="I9" s="457">
        <v>42081.3</v>
      </c>
      <c r="J9" s="457">
        <v>50145.7</v>
      </c>
      <c r="K9" s="457">
        <v>55450.400000000001</v>
      </c>
      <c r="L9" s="457">
        <v>62222.400000000001</v>
      </c>
      <c r="M9" s="460">
        <v>69476.3</v>
      </c>
      <c r="N9" s="463">
        <v>81904.547999999995</v>
      </c>
      <c r="O9" s="463">
        <v>92179</v>
      </c>
    </row>
    <row r="10" spans="1:15">
      <c r="A10" s="464" t="s">
        <v>1360</v>
      </c>
      <c r="B10" s="457">
        <v>8507.6</v>
      </c>
      <c r="C10" s="457">
        <v>9752.7999999999993</v>
      </c>
      <c r="D10" s="457">
        <v>12019</v>
      </c>
      <c r="E10" s="457">
        <v>14700.6</v>
      </c>
      <c r="F10" s="457">
        <v>17465.099999999999</v>
      </c>
      <c r="G10" s="457">
        <v>23122.2</v>
      </c>
      <c r="H10" s="457">
        <v>27736.5</v>
      </c>
      <c r="I10" s="465">
        <v>31804.1</v>
      </c>
      <c r="J10" s="463">
        <v>36068.1</v>
      </c>
      <c r="K10" s="463">
        <v>47649.9</v>
      </c>
      <c r="L10" s="457">
        <v>46034</v>
      </c>
      <c r="M10" s="458">
        <v>48672.3</v>
      </c>
      <c r="N10" s="457">
        <v>51895.936999999998</v>
      </c>
      <c r="O10" s="457">
        <v>75576</v>
      </c>
    </row>
    <row r="11" spans="1:15">
      <c r="A11" s="464" t="s">
        <v>1361</v>
      </c>
      <c r="B11" s="457">
        <v>36138</v>
      </c>
      <c r="C11" s="457">
        <v>45008.6</v>
      </c>
      <c r="D11" s="457">
        <v>50125.2</v>
      </c>
      <c r="E11" s="457">
        <v>64371.1</v>
      </c>
      <c r="F11" s="457">
        <v>83418.899999999994</v>
      </c>
      <c r="G11" s="457">
        <v>103117.6</v>
      </c>
      <c r="H11" s="457">
        <v>116044.2</v>
      </c>
      <c r="I11" s="465">
        <v>135223.4</v>
      </c>
      <c r="J11" s="465">
        <v>158368.4</v>
      </c>
      <c r="K11" s="463">
        <v>184847.4</v>
      </c>
      <c r="L11" s="457">
        <v>182402.5</v>
      </c>
      <c r="M11" s="460">
        <v>214513</v>
      </c>
      <c r="N11" s="463">
        <v>253241.07399999999</v>
      </c>
      <c r="O11" s="463">
        <v>283419.59999999998</v>
      </c>
    </row>
    <row r="12" spans="1:15" s="471" customFormat="1">
      <c r="A12" s="466" t="s">
        <v>1362</v>
      </c>
      <c r="B12" s="467">
        <v>42641.8</v>
      </c>
      <c r="C12" s="467">
        <v>53350.8</v>
      </c>
      <c r="D12" s="467">
        <v>67235.5</v>
      </c>
      <c r="E12" s="457">
        <v>69633.7</v>
      </c>
      <c r="F12" s="467">
        <v>68627.199999999997</v>
      </c>
      <c r="G12" s="467">
        <v>70026.7</v>
      </c>
      <c r="H12" s="467">
        <v>93724.2</v>
      </c>
      <c r="I12" s="468">
        <v>106908.02</v>
      </c>
      <c r="J12" s="469">
        <v>131215.4</v>
      </c>
      <c r="K12" s="469">
        <v>162536.20000000001</v>
      </c>
      <c r="L12" s="457">
        <v>222105.8</v>
      </c>
      <c r="M12" s="470">
        <v>186594.6</v>
      </c>
      <c r="N12" s="469">
        <v>207144.405</v>
      </c>
      <c r="O12" s="469">
        <v>216715.9</v>
      </c>
    </row>
    <row r="13" spans="1:15" s="471" customFormat="1">
      <c r="A13" s="456" t="s">
        <v>1363</v>
      </c>
      <c r="B13" s="467">
        <v>11998.1</v>
      </c>
      <c r="C13" s="467">
        <v>14733.3</v>
      </c>
      <c r="D13" s="467">
        <v>17380.8</v>
      </c>
      <c r="E13" s="457">
        <v>18229.2</v>
      </c>
      <c r="F13" s="467">
        <v>22380.400000000001</v>
      </c>
      <c r="G13" s="467">
        <v>21444.2</v>
      </c>
      <c r="H13" s="467">
        <v>24981.9</v>
      </c>
      <c r="I13" s="468">
        <v>27089.8</v>
      </c>
      <c r="J13" s="469">
        <v>36139.1</v>
      </c>
      <c r="K13" s="469">
        <v>35198.400000000001</v>
      </c>
      <c r="L13" s="457">
        <v>54687.1</v>
      </c>
      <c r="M13" s="470">
        <v>45862.2</v>
      </c>
      <c r="N13" s="469">
        <v>33745.1</v>
      </c>
      <c r="O13" s="469">
        <v>37195.699999999997</v>
      </c>
    </row>
    <row r="14" spans="1:15">
      <c r="A14" s="464" t="s">
        <v>1364</v>
      </c>
      <c r="B14" s="457">
        <v>19312.5</v>
      </c>
      <c r="C14" s="457">
        <v>21171.200000000001</v>
      </c>
      <c r="D14" s="457">
        <v>25210</v>
      </c>
      <c r="E14" s="457">
        <v>25422.3</v>
      </c>
      <c r="F14" s="457">
        <v>34687.599999999999</v>
      </c>
      <c r="G14" s="457">
        <v>37814.6</v>
      </c>
      <c r="H14" s="457">
        <v>38026.9</v>
      </c>
      <c r="I14" s="465">
        <v>42498.8</v>
      </c>
      <c r="J14" s="463">
        <v>43463.3</v>
      </c>
      <c r="K14" s="463">
        <v>53662.400000000001</v>
      </c>
      <c r="L14" s="457">
        <v>55437.1</v>
      </c>
      <c r="M14" s="460">
        <v>59485.599999999999</v>
      </c>
      <c r="N14" s="463">
        <v>63057.366999999998</v>
      </c>
      <c r="O14" s="463">
        <v>85977.7</v>
      </c>
    </row>
    <row r="15" spans="1:15">
      <c r="A15" s="464" t="s">
        <v>1365</v>
      </c>
      <c r="B15" s="457">
        <v>20383.599999999999</v>
      </c>
      <c r="C15" s="457">
        <v>25533.3</v>
      </c>
      <c r="D15" s="457">
        <v>27980.7</v>
      </c>
      <c r="E15" s="457">
        <v>32222.7</v>
      </c>
      <c r="F15" s="457">
        <v>37868.800000000003</v>
      </c>
      <c r="G15" s="457">
        <v>46066.8</v>
      </c>
      <c r="H15" s="457">
        <v>58864.4</v>
      </c>
      <c r="I15" s="465">
        <v>68790.8</v>
      </c>
      <c r="J15" s="463">
        <v>85526.1</v>
      </c>
      <c r="K15" s="463">
        <v>98994.6</v>
      </c>
      <c r="L15" s="457">
        <v>109724.3</v>
      </c>
      <c r="M15" s="470">
        <v>101272</v>
      </c>
      <c r="N15" s="469">
        <v>111563.378</v>
      </c>
      <c r="O15" s="469">
        <v>116511</v>
      </c>
    </row>
    <row r="16" spans="1:15" s="471" customFormat="1">
      <c r="A16" s="466" t="s">
        <v>1366</v>
      </c>
      <c r="B16" s="467">
        <v>26920.9</v>
      </c>
      <c r="C16" s="467">
        <v>33319.599999999999</v>
      </c>
      <c r="D16" s="467">
        <v>47064.7</v>
      </c>
      <c r="E16" s="467">
        <v>55868.1</v>
      </c>
      <c r="F16" s="467">
        <v>49907.5</v>
      </c>
      <c r="G16" s="467">
        <v>74424.800000000003</v>
      </c>
      <c r="H16" s="467">
        <v>83637.3</v>
      </c>
      <c r="I16" s="468">
        <v>81792.600000000006</v>
      </c>
      <c r="J16" s="469">
        <v>87909.8</v>
      </c>
      <c r="K16" s="469">
        <v>106559</v>
      </c>
      <c r="L16" s="457">
        <v>117128.1</v>
      </c>
      <c r="M16" s="460">
        <v>117375.6</v>
      </c>
      <c r="N16" s="463">
        <v>141895.201</v>
      </c>
      <c r="O16" s="463">
        <v>171096.5</v>
      </c>
    </row>
    <row r="17" spans="1:18">
      <c r="A17" s="464" t="s">
        <v>1367</v>
      </c>
      <c r="B17" s="457">
        <v>64574</v>
      </c>
      <c r="C17" s="457">
        <v>76820.5</v>
      </c>
      <c r="D17" s="457">
        <v>94920.1</v>
      </c>
      <c r="E17" s="457">
        <v>118475.9</v>
      </c>
      <c r="F17" s="457">
        <v>161425</v>
      </c>
      <c r="G17" s="457">
        <v>162851.4</v>
      </c>
      <c r="H17" s="457">
        <v>165627.5</v>
      </c>
      <c r="I17" s="465">
        <v>189137.2</v>
      </c>
      <c r="J17" s="463">
        <v>221943.4</v>
      </c>
      <c r="K17" s="463">
        <v>249994.6</v>
      </c>
      <c r="L17" s="457">
        <v>252366.1</v>
      </c>
      <c r="M17" s="470">
        <v>312574.90000000002</v>
      </c>
      <c r="N17" s="469">
        <v>387176.32900000003</v>
      </c>
      <c r="O17" s="469">
        <v>425199.3</v>
      </c>
    </row>
    <row r="18" spans="1:18">
      <c r="A18" s="464" t="s">
        <v>1368</v>
      </c>
      <c r="B18" s="457">
        <v>18360.400000000001</v>
      </c>
      <c r="C18" s="457">
        <v>22062.2</v>
      </c>
      <c r="D18" s="457">
        <v>28539.8</v>
      </c>
      <c r="E18" s="457">
        <v>37737.300000000003</v>
      </c>
      <c r="F18" s="457">
        <v>50131.199999999997</v>
      </c>
      <c r="G18" s="457">
        <v>47958.5</v>
      </c>
      <c r="H18" s="457">
        <v>51829.599999999999</v>
      </c>
      <c r="I18" s="465">
        <v>62738.400000000001</v>
      </c>
      <c r="J18" s="463">
        <v>65120.9</v>
      </c>
      <c r="K18" s="463">
        <v>82711.42</v>
      </c>
      <c r="L18" s="457">
        <v>61675.6</v>
      </c>
      <c r="M18" s="460">
        <v>87913</v>
      </c>
      <c r="N18" s="463">
        <v>105977.183</v>
      </c>
      <c r="O18" s="463">
        <v>108437.2</v>
      </c>
    </row>
    <row r="19" spans="1:18" hidden="1">
      <c r="A19" s="464" t="s">
        <v>1369</v>
      </c>
      <c r="B19" s="457">
        <v>3407.2</v>
      </c>
      <c r="C19" s="457">
        <v>4810.6000000000004</v>
      </c>
      <c r="D19" s="457">
        <v>8567.2000000000007</v>
      </c>
      <c r="E19" s="457">
        <v>12942.6</v>
      </c>
      <c r="F19" s="457">
        <v>13845.4</v>
      </c>
      <c r="G19" s="457">
        <v>12237.6</v>
      </c>
      <c r="H19" s="457">
        <v>12699.8</v>
      </c>
      <c r="I19" s="465">
        <v>14213.3</v>
      </c>
      <c r="J19" s="463">
        <v>15814.4</v>
      </c>
      <c r="K19" s="463">
        <v>18305.2</v>
      </c>
      <c r="L19" s="457"/>
      <c r="M19" s="460"/>
      <c r="N19" s="461"/>
      <c r="O19" s="461"/>
    </row>
    <row r="20" spans="1:18">
      <c r="A20" s="464" t="s">
        <v>1370</v>
      </c>
      <c r="B20" s="457">
        <v>13401.2</v>
      </c>
      <c r="C20" s="457">
        <v>16314.3</v>
      </c>
      <c r="D20" s="457">
        <v>19924.5</v>
      </c>
      <c r="E20" s="457">
        <v>24658.400000000001</v>
      </c>
      <c r="F20" s="457">
        <v>38011.4</v>
      </c>
      <c r="G20" s="457">
        <v>37806.9</v>
      </c>
      <c r="H20" s="457">
        <v>29502.1</v>
      </c>
      <c r="I20" s="465">
        <v>30508.2</v>
      </c>
      <c r="J20" s="463">
        <v>36056.5</v>
      </c>
      <c r="K20" s="463">
        <v>38755.599999999999</v>
      </c>
      <c r="L20" s="457">
        <v>21962.9</v>
      </c>
      <c r="M20" s="460">
        <v>34531</v>
      </c>
      <c r="N20" s="463">
        <v>45777.360999999997</v>
      </c>
      <c r="O20" s="463">
        <v>50678.1</v>
      </c>
    </row>
    <row r="21" spans="1:18">
      <c r="A21" s="456" t="s">
        <v>1371</v>
      </c>
      <c r="B21" s="457">
        <v>3652.4</v>
      </c>
      <c r="C21" s="457">
        <v>4045.4</v>
      </c>
      <c r="D21" s="457">
        <v>3533.4</v>
      </c>
      <c r="E21" s="457">
        <v>5588</v>
      </c>
      <c r="F21" s="457">
        <v>10198</v>
      </c>
      <c r="G21" s="457">
        <v>11045.1</v>
      </c>
      <c r="H21" s="457">
        <v>6508.5</v>
      </c>
      <c r="I21" s="465">
        <v>4712.8</v>
      </c>
      <c r="J21" s="463">
        <v>5456.3</v>
      </c>
      <c r="K21" s="463">
        <v>4562.5</v>
      </c>
      <c r="L21" s="457">
        <v>5784.6</v>
      </c>
      <c r="M21" s="460">
        <v>11489.7</v>
      </c>
      <c r="N21" s="463">
        <v>12512.775</v>
      </c>
      <c r="O21" s="463">
        <v>16117.5</v>
      </c>
    </row>
    <row r="22" spans="1:18">
      <c r="A22" s="464" t="s">
        <v>1372</v>
      </c>
      <c r="B22" s="457">
        <v>17483.099999999999</v>
      </c>
      <c r="C22" s="457">
        <v>19368</v>
      </c>
      <c r="D22" s="457">
        <v>21816.799999999999</v>
      </c>
      <c r="E22" s="457">
        <v>27485.8</v>
      </c>
      <c r="F22" s="457">
        <v>31736</v>
      </c>
      <c r="G22" s="457">
        <v>33630.9</v>
      </c>
      <c r="H22" s="457">
        <v>35077.9</v>
      </c>
      <c r="I22" s="465">
        <v>33723.599999999999</v>
      </c>
      <c r="J22" s="463">
        <v>42450</v>
      </c>
      <c r="K22" s="463">
        <v>41180</v>
      </c>
      <c r="L22" s="457">
        <v>40879.4</v>
      </c>
      <c r="M22" s="460">
        <v>49735.7</v>
      </c>
      <c r="N22" s="463">
        <v>66128.217999999993</v>
      </c>
      <c r="O22" s="463">
        <v>67521.600000000006</v>
      </c>
    </row>
    <row r="23" spans="1:18">
      <c r="A23" s="464" t="s">
        <v>1373</v>
      </c>
      <c r="B23" s="457">
        <v>15329.4</v>
      </c>
      <c r="C23" s="457">
        <v>19075.900000000001</v>
      </c>
      <c r="D23" s="457">
        <v>24638.9</v>
      </c>
      <c r="E23" s="457">
        <v>28594.400000000001</v>
      </c>
      <c r="F23" s="457">
        <v>41546.400000000001</v>
      </c>
      <c r="G23" s="457">
        <v>43455.199999999997</v>
      </c>
      <c r="H23" s="457">
        <v>49217.8</v>
      </c>
      <c r="I23" s="465">
        <v>62167.199999999997</v>
      </c>
      <c r="J23" s="463">
        <v>78316</v>
      </c>
      <c r="K23" s="463">
        <v>87347.6</v>
      </c>
      <c r="L23" s="457">
        <v>96920.8</v>
      </c>
      <c r="M23" s="460">
        <v>100405.8</v>
      </c>
      <c r="N23" s="463">
        <v>124560.819</v>
      </c>
      <c r="O23" s="463">
        <v>154613</v>
      </c>
    </row>
    <row r="24" spans="1:18">
      <c r="A24" s="464" t="s">
        <v>1374</v>
      </c>
      <c r="B24" s="457">
        <v>21636.1</v>
      </c>
      <c r="C24" s="457">
        <v>25357.599999999999</v>
      </c>
      <c r="D24" s="457">
        <v>30056.5</v>
      </c>
      <c r="E24" s="457">
        <v>35023.9</v>
      </c>
      <c r="F24" s="457">
        <v>47720.7</v>
      </c>
      <c r="G24" s="457">
        <v>49130.3</v>
      </c>
      <c r="H24" s="457">
        <v>49561.2</v>
      </c>
      <c r="I24" s="465">
        <v>54795.5</v>
      </c>
      <c r="J24" s="463">
        <v>48905.5</v>
      </c>
      <c r="K24" s="463">
        <v>59655.77</v>
      </c>
      <c r="L24" s="457">
        <v>58798.6</v>
      </c>
      <c r="M24" s="460">
        <v>71205.2</v>
      </c>
      <c r="N24" s="463">
        <v>66446.091</v>
      </c>
      <c r="O24" s="463">
        <v>80434.899999999994</v>
      </c>
    </row>
    <row r="25" spans="1:18" s="455" customFormat="1">
      <c r="A25" s="446" t="s">
        <v>1375</v>
      </c>
      <c r="B25" s="447">
        <v>800334.2</v>
      </c>
      <c r="C25" s="447">
        <v>918975.2</v>
      </c>
      <c r="D25" s="447">
        <v>1144319.1000000001</v>
      </c>
      <c r="E25" s="447">
        <v>1403534.9</v>
      </c>
      <c r="F25" s="448">
        <v>1623168.4</v>
      </c>
      <c r="G25" s="448">
        <v>1621609.5</v>
      </c>
      <c r="H25" s="448">
        <v>2146975.2000000002</v>
      </c>
      <c r="I25" s="448">
        <v>2639944.2000000002</v>
      </c>
      <c r="J25" s="449">
        <v>3149994</v>
      </c>
      <c r="K25" s="449">
        <v>3864417.2</v>
      </c>
      <c r="L25" s="449">
        <v>4511430.2</v>
      </c>
      <c r="M25" s="472">
        <v>4668887.4000000004</v>
      </c>
      <c r="N25" s="449">
        <v>5770155.7659999998</v>
      </c>
      <c r="O25" s="449">
        <f>O4-O5</f>
        <v>6202045.5999999996</v>
      </c>
      <c r="P25" s="463"/>
    </row>
    <row r="26" spans="1:18">
      <c r="A26" s="484" t="s">
        <v>1376</v>
      </c>
      <c r="B26" s="485">
        <v>23580.5</v>
      </c>
      <c r="C26" s="485">
        <v>20775.099999999999</v>
      </c>
      <c r="D26" s="485">
        <v>28629.4</v>
      </c>
      <c r="E26" s="485">
        <v>32778.800000000003</v>
      </c>
      <c r="F26" s="485">
        <v>45269.9</v>
      </c>
      <c r="G26" s="485">
        <v>67202.8</v>
      </c>
      <c r="H26" s="485">
        <v>87690.2</v>
      </c>
      <c r="I26" s="486">
        <v>90440.1</v>
      </c>
      <c r="J26" s="487">
        <v>118698.7</v>
      </c>
      <c r="K26" s="487">
        <v>115335.2</v>
      </c>
      <c r="L26" s="487">
        <v>128482.7</v>
      </c>
      <c r="M26" s="488">
        <v>189350.1</v>
      </c>
      <c r="N26" s="487">
        <v>299218.36800000002</v>
      </c>
      <c r="O26" s="489">
        <v>247229.2</v>
      </c>
      <c r="P26" s="463">
        <f>O26*1000</f>
        <v>247229200</v>
      </c>
      <c r="R26" s="463">
        <f>N26*1000</f>
        <v>299218368</v>
      </c>
    </row>
    <row r="27" spans="1:18">
      <c r="A27" s="484" t="s">
        <v>1377</v>
      </c>
      <c r="B27" s="485">
        <v>2546.5</v>
      </c>
      <c r="C27" s="485">
        <v>2989.8</v>
      </c>
      <c r="D27" s="485">
        <v>3545.8</v>
      </c>
      <c r="E27" s="485">
        <v>4920.6000000000004</v>
      </c>
      <c r="F27" s="485">
        <v>7211</v>
      </c>
      <c r="G27" s="485">
        <v>17590.5</v>
      </c>
      <c r="H27" s="485">
        <v>21004.2</v>
      </c>
      <c r="I27" s="486">
        <v>22920.799999999999</v>
      </c>
      <c r="J27" s="487">
        <v>32128.1</v>
      </c>
      <c r="K27" s="487">
        <v>29918</v>
      </c>
      <c r="L27" s="487">
        <v>45528</v>
      </c>
      <c r="M27" s="488">
        <v>70859.399999999994</v>
      </c>
      <c r="N27" s="487">
        <v>105075.63</v>
      </c>
      <c r="O27" s="489">
        <v>102934.1</v>
      </c>
      <c r="P27" s="463">
        <f>O27*1000</f>
        <v>102934100</v>
      </c>
      <c r="R27" s="463">
        <f>N27*1000</f>
        <v>105075630</v>
      </c>
    </row>
    <row r="28" spans="1:18">
      <c r="A28" s="464" t="s">
        <v>1378</v>
      </c>
      <c r="B28" s="457">
        <v>24633.1</v>
      </c>
      <c r="C28" s="457">
        <v>28189.599999999999</v>
      </c>
      <c r="D28" s="457">
        <v>31853.8</v>
      </c>
      <c r="E28" s="457">
        <v>42566.6</v>
      </c>
      <c r="F28" s="457">
        <v>50883.4</v>
      </c>
      <c r="G28" s="457">
        <v>46338.5</v>
      </c>
      <c r="H28" s="457">
        <v>69279.7</v>
      </c>
      <c r="I28" s="465">
        <v>78765.7</v>
      </c>
      <c r="J28" s="463">
        <v>91237.4</v>
      </c>
      <c r="K28" s="463">
        <v>124124.2</v>
      </c>
      <c r="L28" s="463">
        <v>130045.9</v>
      </c>
      <c r="M28" s="460">
        <v>150344.70000000001</v>
      </c>
      <c r="N28" s="463">
        <v>160955.084</v>
      </c>
      <c r="O28" s="463">
        <v>186277.5</v>
      </c>
      <c r="P28" s="463">
        <f>P26+P27</f>
        <v>350163300</v>
      </c>
      <c r="R28" s="439">
        <f>R26+R27</f>
        <v>404293998</v>
      </c>
    </row>
    <row r="29" spans="1:18">
      <c r="A29" s="464" t="s">
        <v>1379</v>
      </c>
      <c r="B29" s="457">
        <v>24584.1</v>
      </c>
      <c r="C29" s="457">
        <v>28357.8</v>
      </c>
      <c r="D29" s="457">
        <v>31127.3</v>
      </c>
      <c r="E29" s="457">
        <v>33011.9</v>
      </c>
      <c r="F29" s="457">
        <v>42144.3</v>
      </c>
      <c r="G29" s="457">
        <v>63572.800000000003</v>
      </c>
      <c r="H29" s="457">
        <v>53686.6</v>
      </c>
      <c r="I29" s="465">
        <v>53457.5</v>
      </c>
      <c r="J29" s="463">
        <v>53942.3</v>
      </c>
      <c r="K29" s="463">
        <v>68109.5</v>
      </c>
      <c r="L29" s="463">
        <v>77424.899999999994</v>
      </c>
      <c r="M29" s="460">
        <v>57640.6</v>
      </c>
      <c r="N29" s="463">
        <v>53354.546000000002</v>
      </c>
      <c r="O29" s="463">
        <v>75302.5</v>
      </c>
      <c r="P29" s="463"/>
    </row>
    <row r="30" spans="1:18">
      <c r="A30" s="464" t="s">
        <v>451</v>
      </c>
      <c r="B30" s="457">
        <v>104547.6</v>
      </c>
      <c r="C30" s="457">
        <v>104285.6</v>
      </c>
      <c r="D30" s="457">
        <v>111767.6</v>
      </c>
      <c r="E30" s="457">
        <v>116865.2</v>
      </c>
      <c r="F30" s="457">
        <v>137299</v>
      </c>
      <c r="G30" s="457">
        <v>123924.8</v>
      </c>
      <c r="H30" s="457">
        <v>200684.6</v>
      </c>
      <c r="I30" s="465">
        <v>243391.4</v>
      </c>
      <c r="J30" s="463">
        <v>295159.7</v>
      </c>
      <c r="K30" s="463">
        <v>422172.4</v>
      </c>
      <c r="L30" s="463">
        <v>557444.4</v>
      </c>
      <c r="M30" s="460">
        <v>510937.59999999998</v>
      </c>
      <c r="N30" s="463">
        <v>573798.47499999998</v>
      </c>
      <c r="O30" s="463">
        <v>776951.4</v>
      </c>
    </row>
    <row r="31" spans="1:18">
      <c r="A31" s="464" t="s">
        <v>1380</v>
      </c>
      <c r="B31" s="457">
        <v>44797.599999999999</v>
      </c>
      <c r="C31" s="457">
        <v>49214.2</v>
      </c>
      <c r="D31" s="457">
        <v>49981.3</v>
      </c>
      <c r="E31" s="457">
        <v>56708.5</v>
      </c>
      <c r="F31" s="457">
        <v>62212</v>
      </c>
      <c r="G31" s="457">
        <v>66774.5</v>
      </c>
      <c r="H31" s="457">
        <v>94006.2</v>
      </c>
      <c r="I31" s="465">
        <v>109200.8</v>
      </c>
      <c r="J31" s="463">
        <v>133875.5</v>
      </c>
      <c r="K31" s="463">
        <v>166018.4</v>
      </c>
      <c r="L31" s="463">
        <v>163564.1</v>
      </c>
      <c r="M31" s="460">
        <v>165642.20000000001</v>
      </c>
      <c r="N31" s="463">
        <v>174305.90299999999</v>
      </c>
      <c r="O31" s="463">
        <v>236991.9</v>
      </c>
      <c r="P31" s="508">
        <f>(P28-R28)/R28</f>
        <v>-0.13388944250416501</v>
      </c>
    </row>
    <row r="32" spans="1:18">
      <c r="A32" s="464" t="s">
        <v>1381</v>
      </c>
      <c r="B32" s="457">
        <v>4001</v>
      </c>
      <c r="C32" s="457">
        <v>4161</v>
      </c>
      <c r="D32" s="457">
        <v>3411</v>
      </c>
      <c r="E32" s="457">
        <v>5052.6000000000004</v>
      </c>
      <c r="F32" s="457">
        <v>6273.9</v>
      </c>
      <c r="G32" s="457">
        <v>5549.7</v>
      </c>
      <c r="H32" s="457">
        <v>8363.2000000000007</v>
      </c>
      <c r="I32" s="465">
        <v>9153.6</v>
      </c>
      <c r="J32" s="463">
        <v>9710.2000000000007</v>
      </c>
      <c r="K32" s="463">
        <v>15213.1</v>
      </c>
      <c r="L32" s="463">
        <v>24679.200000000001</v>
      </c>
      <c r="M32" s="460">
        <v>23954.799999999999</v>
      </c>
      <c r="N32" s="463">
        <v>26653.300999999999</v>
      </c>
      <c r="O32" s="463">
        <v>29508.1</v>
      </c>
    </row>
    <row r="33" spans="1:15">
      <c r="A33" s="464" t="s">
        <v>454</v>
      </c>
      <c r="B33" s="457">
        <v>18410.599999999999</v>
      </c>
      <c r="C33" s="457">
        <v>19310</v>
      </c>
      <c r="D33" s="457">
        <v>23722.2</v>
      </c>
      <c r="E33" s="457">
        <v>30842.7</v>
      </c>
      <c r="F33" s="457">
        <v>45737.5</v>
      </c>
      <c r="G33" s="457">
        <v>46893.5</v>
      </c>
      <c r="H33" s="457">
        <v>57391</v>
      </c>
      <c r="I33" s="465">
        <v>83571.399999999994</v>
      </c>
      <c r="J33" s="463">
        <v>99495.8</v>
      </c>
      <c r="K33" s="463">
        <v>117572.8</v>
      </c>
      <c r="L33" s="463">
        <v>123962.8</v>
      </c>
      <c r="M33" s="460">
        <v>155631.5</v>
      </c>
      <c r="N33" s="463">
        <v>264749.08399999997</v>
      </c>
      <c r="O33" s="463">
        <v>182091.5</v>
      </c>
    </row>
    <row r="34" spans="1:15" ht="76.5">
      <c r="A34" s="464" t="s">
        <v>1382</v>
      </c>
      <c r="B34" s="457">
        <v>10277.4</v>
      </c>
      <c r="C34" s="457">
        <v>10843.1</v>
      </c>
      <c r="D34" s="457">
        <v>11554.7</v>
      </c>
      <c r="E34" s="457">
        <v>14812</v>
      </c>
      <c r="F34" s="457">
        <v>17799.8</v>
      </c>
      <c r="G34" s="457">
        <v>14476</v>
      </c>
      <c r="H34" s="457">
        <v>26421.7</v>
      </c>
      <c r="I34" s="465">
        <v>32555.8</v>
      </c>
      <c r="J34" s="463">
        <v>36125.199999999997</v>
      </c>
      <c r="K34" s="463">
        <v>40945.599999999999</v>
      </c>
      <c r="L34" s="463">
        <v>39256.800000000003</v>
      </c>
      <c r="M34" s="460">
        <v>61639.1</v>
      </c>
      <c r="N34" s="463">
        <v>89028.96</v>
      </c>
      <c r="O34" s="463">
        <v>97940</v>
      </c>
    </row>
    <row r="35" spans="1:15">
      <c r="A35" s="464" t="s">
        <v>1383</v>
      </c>
      <c r="B35" s="457">
        <v>11070.3</v>
      </c>
      <c r="C35" s="457">
        <v>11072.8</v>
      </c>
      <c r="D35" s="457">
        <v>7937.1</v>
      </c>
      <c r="E35" s="457">
        <v>16011.9</v>
      </c>
      <c r="F35" s="457">
        <v>16882.7</v>
      </c>
      <c r="G35" s="457">
        <v>18397.7</v>
      </c>
      <c r="H35" s="457">
        <v>21999</v>
      </c>
      <c r="I35" s="465">
        <v>20834.400000000001</v>
      </c>
      <c r="J35" s="463">
        <v>27062.9</v>
      </c>
      <c r="K35" s="463">
        <v>30459.4</v>
      </c>
      <c r="L35" s="463">
        <v>42477.8</v>
      </c>
      <c r="M35" s="460">
        <v>53772</v>
      </c>
      <c r="N35" s="463">
        <v>62209.415999999997</v>
      </c>
      <c r="O35" s="463">
        <v>64859.9</v>
      </c>
    </row>
    <row r="36" spans="1:15" ht="25.5">
      <c r="A36" s="464" t="s">
        <v>1384</v>
      </c>
      <c r="B36" s="457">
        <v>6667.7</v>
      </c>
      <c r="C36" s="457">
        <v>6598.4</v>
      </c>
      <c r="D36" s="457">
        <v>7097.2</v>
      </c>
      <c r="E36" s="457">
        <v>7116</v>
      </c>
      <c r="F36" s="457">
        <v>7783.3</v>
      </c>
      <c r="G36" s="457">
        <v>19220.5</v>
      </c>
      <c r="H36" s="457">
        <v>23242.6</v>
      </c>
      <c r="I36" s="457">
        <v>22598</v>
      </c>
      <c r="J36" s="457">
        <v>18706.900000000001</v>
      </c>
      <c r="K36" s="457">
        <v>22887.5</v>
      </c>
      <c r="L36" s="463">
        <v>17835.3</v>
      </c>
      <c r="M36" s="460">
        <v>9192.2000000000007</v>
      </c>
      <c r="N36" s="463">
        <v>36394.752999999997</v>
      </c>
      <c r="O36" s="463">
        <v>9236.2999999999993</v>
      </c>
    </row>
    <row r="37" spans="1:15">
      <c r="A37" s="464" t="s">
        <v>1385</v>
      </c>
      <c r="B37" s="457">
        <v>40978.699999999997</v>
      </c>
      <c r="C37" s="457">
        <v>57629.7</v>
      </c>
      <c r="D37" s="457">
        <v>78276.2</v>
      </c>
      <c r="E37" s="457">
        <v>87022.6</v>
      </c>
      <c r="F37" s="457">
        <v>89112.6</v>
      </c>
      <c r="G37" s="457">
        <v>70192.7</v>
      </c>
      <c r="H37" s="457">
        <v>98002.7</v>
      </c>
      <c r="I37" s="457">
        <v>131940.70000000001</v>
      </c>
      <c r="J37" s="457">
        <v>152811.29999999999</v>
      </c>
      <c r="K37" s="457">
        <v>187001.60000000001</v>
      </c>
      <c r="L37" s="463">
        <v>190559.8</v>
      </c>
      <c r="M37" s="460">
        <v>188807.4</v>
      </c>
      <c r="N37" s="463">
        <v>315698.83399999997</v>
      </c>
      <c r="O37" s="463">
        <v>353218.7</v>
      </c>
    </row>
    <row r="38" spans="1:15">
      <c r="A38" s="464" t="s">
        <v>1386</v>
      </c>
      <c r="B38" s="457">
        <v>27761.4</v>
      </c>
      <c r="C38" s="457">
        <v>33051.699999999997</v>
      </c>
      <c r="D38" s="457">
        <v>36216.300000000003</v>
      </c>
      <c r="E38" s="457">
        <v>46460</v>
      </c>
      <c r="F38" s="457">
        <v>43924.1</v>
      </c>
      <c r="G38" s="457">
        <v>39675.699999999997</v>
      </c>
      <c r="H38" s="457">
        <v>50958.2</v>
      </c>
      <c r="I38" s="457">
        <v>70570</v>
      </c>
      <c r="J38" s="457">
        <v>91808.8</v>
      </c>
      <c r="K38" s="457">
        <v>78949.3</v>
      </c>
      <c r="L38" s="463">
        <v>110287.7</v>
      </c>
      <c r="M38" s="460">
        <v>99127.8</v>
      </c>
      <c r="N38" s="463">
        <v>89749.966</v>
      </c>
      <c r="O38" s="463">
        <v>72386.7</v>
      </c>
    </row>
    <row r="39" spans="1:15">
      <c r="A39" s="464" t="s">
        <v>1387</v>
      </c>
      <c r="B39" s="457">
        <v>2017</v>
      </c>
      <c r="C39" s="457">
        <v>2317.3000000000002</v>
      </c>
      <c r="D39" s="457">
        <v>4289.2</v>
      </c>
      <c r="E39" s="457">
        <v>5849.9</v>
      </c>
      <c r="F39" s="457">
        <v>7938.4</v>
      </c>
      <c r="G39" s="457">
        <v>3800.6</v>
      </c>
      <c r="H39" s="457">
        <v>5665.1</v>
      </c>
      <c r="I39" s="457">
        <v>5745.7</v>
      </c>
      <c r="J39" s="457">
        <v>5026.1000000000004</v>
      </c>
      <c r="K39" s="457">
        <v>6616.9</v>
      </c>
      <c r="L39" s="463">
        <v>9296.2999999999993</v>
      </c>
      <c r="M39" s="462">
        <v>10634.1</v>
      </c>
      <c r="N39" s="463">
        <v>4589.0820000000003</v>
      </c>
      <c r="O39" s="463">
        <v>3344.6</v>
      </c>
    </row>
    <row r="40" spans="1:15">
      <c r="A40" s="464" t="s">
        <v>1388</v>
      </c>
      <c r="B40" s="457">
        <v>545.1</v>
      </c>
      <c r="C40" s="457">
        <v>307.3</v>
      </c>
      <c r="D40" s="457">
        <v>364.8</v>
      </c>
      <c r="E40" s="457">
        <v>302.8</v>
      </c>
      <c r="F40" s="457">
        <v>708.5</v>
      </c>
      <c r="G40" s="457">
        <v>1041</v>
      </c>
      <c r="H40" s="457">
        <v>1489.9</v>
      </c>
      <c r="I40" s="457">
        <v>2201.3000000000002</v>
      </c>
      <c r="J40" s="457">
        <v>2643.1</v>
      </c>
      <c r="K40" s="457">
        <v>5400</v>
      </c>
      <c r="L40" s="463">
        <v>7536.4</v>
      </c>
      <c r="M40" s="460">
        <v>10085</v>
      </c>
      <c r="N40" s="463">
        <v>3499.0430000000001</v>
      </c>
      <c r="O40" s="463">
        <v>1853.3</v>
      </c>
    </row>
    <row r="41" spans="1:15">
      <c r="A41" s="464" t="s">
        <v>1389</v>
      </c>
      <c r="B41" s="457">
        <v>4334.8999999999996</v>
      </c>
      <c r="C41" s="457">
        <v>4577</v>
      </c>
      <c r="D41" s="457">
        <v>6048.5</v>
      </c>
      <c r="E41" s="457">
        <v>7322.1</v>
      </c>
      <c r="F41" s="457">
        <v>8236.9</v>
      </c>
      <c r="G41" s="457">
        <v>8267.6</v>
      </c>
      <c r="H41" s="457">
        <v>8976.1</v>
      </c>
      <c r="I41" s="457">
        <v>7447.9</v>
      </c>
      <c r="J41" s="457">
        <v>10503.1</v>
      </c>
      <c r="K41" s="457">
        <v>16670.3</v>
      </c>
      <c r="L41" s="463">
        <v>12176</v>
      </c>
      <c r="M41" s="460">
        <v>33549.1</v>
      </c>
      <c r="N41" s="463">
        <v>28121.57</v>
      </c>
      <c r="O41" s="463">
        <v>44525.3</v>
      </c>
    </row>
    <row r="42" spans="1:15">
      <c r="A42" s="464" t="s">
        <v>1390</v>
      </c>
      <c r="B42" s="457">
        <v>13145.7</v>
      </c>
      <c r="C42" s="457">
        <v>13963.7</v>
      </c>
      <c r="D42" s="457">
        <v>15255.6</v>
      </c>
      <c r="E42" s="457">
        <v>15784.8</v>
      </c>
      <c r="F42" s="457">
        <v>19846.900000000001</v>
      </c>
      <c r="G42" s="457">
        <v>21771.7</v>
      </c>
      <c r="H42" s="457">
        <v>32860.6</v>
      </c>
      <c r="I42" s="457">
        <v>37286</v>
      </c>
      <c r="J42" s="457">
        <v>33965.300000000003</v>
      </c>
      <c r="K42" s="457">
        <v>39917.4</v>
      </c>
      <c r="L42" s="463">
        <v>39690.199999999997</v>
      </c>
      <c r="M42" s="460">
        <v>49256.6</v>
      </c>
      <c r="N42" s="463">
        <v>47855.087</v>
      </c>
      <c r="O42" s="463">
        <v>42911.3</v>
      </c>
    </row>
    <row r="43" spans="1:15">
      <c r="A43" s="464" t="s">
        <v>1391</v>
      </c>
      <c r="B43" s="457">
        <v>3376</v>
      </c>
      <c r="C43" s="457">
        <v>3319.8</v>
      </c>
      <c r="D43" s="457">
        <v>2165.1</v>
      </c>
      <c r="E43" s="457">
        <v>3170.5</v>
      </c>
      <c r="F43" s="457">
        <v>3541.1</v>
      </c>
      <c r="G43" s="457">
        <v>3510.3</v>
      </c>
      <c r="H43" s="457">
        <v>6232.4</v>
      </c>
      <c r="I43" s="457">
        <v>5773.9</v>
      </c>
      <c r="J43" s="457">
        <v>5021.8999999999996</v>
      </c>
      <c r="K43" s="457">
        <v>5300.7</v>
      </c>
      <c r="L43" s="463">
        <v>4087.6</v>
      </c>
      <c r="M43" s="460">
        <v>1433.6</v>
      </c>
      <c r="N43" s="463">
        <v>3722.1039999999998</v>
      </c>
      <c r="O43" s="463">
        <v>4150.6000000000004</v>
      </c>
    </row>
    <row r="44" spans="1:15">
      <c r="A44" s="464" t="s">
        <v>1392</v>
      </c>
      <c r="B44" s="457">
        <v>9465.4</v>
      </c>
      <c r="C44" s="457">
        <v>10357.200000000001</v>
      </c>
      <c r="D44" s="457">
        <v>11699.6</v>
      </c>
      <c r="E44" s="457">
        <v>14270.1</v>
      </c>
      <c r="F44" s="457">
        <v>17238.599999999999</v>
      </c>
      <c r="G44" s="457">
        <v>19777.400000000001</v>
      </c>
      <c r="H44" s="457">
        <v>24426</v>
      </c>
      <c r="I44" s="457">
        <v>24954.799999999999</v>
      </c>
      <c r="J44" s="457">
        <v>25653.4</v>
      </c>
      <c r="K44" s="457">
        <v>34391.5</v>
      </c>
      <c r="L44" s="463">
        <v>41907.699999999997</v>
      </c>
      <c r="M44" s="460">
        <v>35516.199999999997</v>
      </c>
      <c r="N44" s="463">
        <v>53571.061000000002</v>
      </c>
      <c r="O44" s="463">
        <v>38350.400000000001</v>
      </c>
    </row>
    <row r="45" spans="1:15">
      <c r="A45" s="464" t="s">
        <v>1393</v>
      </c>
      <c r="B45" s="457">
        <v>16549.400000000001</v>
      </c>
      <c r="C45" s="457">
        <v>24982.5</v>
      </c>
      <c r="D45" s="457">
        <v>44714.400000000001</v>
      </c>
      <c r="E45" s="457">
        <v>48101.9</v>
      </c>
      <c r="F45" s="457">
        <v>67769.600000000006</v>
      </c>
      <c r="G45" s="457">
        <v>76147.199999999997</v>
      </c>
      <c r="H45" s="457">
        <v>97100.3</v>
      </c>
      <c r="I45" s="457">
        <v>122215.7</v>
      </c>
      <c r="J45" s="457">
        <v>120435.3</v>
      </c>
      <c r="K45" s="457">
        <v>140370.5</v>
      </c>
      <c r="L45" s="463">
        <v>189605.7</v>
      </c>
      <c r="M45" s="460">
        <v>284993.5</v>
      </c>
      <c r="N45" s="463">
        <v>369596.321</v>
      </c>
      <c r="O45" s="463">
        <v>519696.6</v>
      </c>
    </row>
    <row r="46" spans="1:15">
      <c r="A46" s="464" t="s">
        <v>1394</v>
      </c>
      <c r="B46" s="457">
        <v>3181.5</v>
      </c>
      <c r="C46" s="457">
        <v>3620.7</v>
      </c>
      <c r="D46" s="457">
        <v>4016.1</v>
      </c>
      <c r="E46" s="457">
        <v>6294.4</v>
      </c>
      <c r="F46" s="457">
        <v>9971.2999999999993</v>
      </c>
      <c r="G46" s="457">
        <v>17106.599999999999</v>
      </c>
      <c r="H46" s="457">
        <v>13600.3</v>
      </c>
      <c r="I46" s="457">
        <v>13704.6</v>
      </c>
      <c r="J46" s="457">
        <v>13417.2</v>
      </c>
      <c r="K46" s="457">
        <v>19354.7</v>
      </c>
      <c r="L46" s="463">
        <v>22823.599999999999</v>
      </c>
      <c r="M46" s="460">
        <v>14305.3</v>
      </c>
      <c r="N46" s="463">
        <v>12746.612999999999</v>
      </c>
      <c r="O46" s="463">
        <v>12653.7</v>
      </c>
    </row>
    <row r="47" spans="1:15">
      <c r="A47" s="464" t="s">
        <v>1395</v>
      </c>
      <c r="B47" s="457">
        <v>2716.1</v>
      </c>
      <c r="C47" s="457">
        <v>3487.1</v>
      </c>
      <c r="D47" s="457">
        <v>5765.7</v>
      </c>
      <c r="E47" s="457">
        <v>5688.2</v>
      </c>
      <c r="F47" s="457">
        <v>7752.4</v>
      </c>
      <c r="G47" s="457">
        <v>6984</v>
      </c>
      <c r="H47" s="457">
        <v>7844.2</v>
      </c>
      <c r="I47" s="457">
        <v>8943.6</v>
      </c>
      <c r="J47" s="457">
        <v>8508.1</v>
      </c>
      <c r="K47" s="457">
        <v>9416.1</v>
      </c>
      <c r="L47" s="463">
        <v>12055.3</v>
      </c>
      <c r="M47" s="460">
        <v>3381.3</v>
      </c>
      <c r="N47" s="463">
        <v>3579.4009999999998</v>
      </c>
      <c r="O47" s="463">
        <v>5463.1</v>
      </c>
    </row>
    <row r="48" spans="1:15">
      <c r="A48" s="464" t="s">
        <v>1396</v>
      </c>
      <c r="B48" s="457">
        <v>12190.9</v>
      </c>
      <c r="C48" s="457">
        <v>12875.6</v>
      </c>
      <c r="D48" s="457">
        <v>12811.2</v>
      </c>
      <c r="E48" s="457">
        <v>16905</v>
      </c>
      <c r="F48" s="457">
        <v>20743.2</v>
      </c>
      <c r="G48" s="457">
        <v>21050.1</v>
      </c>
      <c r="H48" s="457">
        <v>26784.400000000001</v>
      </c>
      <c r="I48" s="457">
        <v>31820.7</v>
      </c>
      <c r="J48" s="457">
        <v>39136.9</v>
      </c>
      <c r="K48" s="457">
        <v>48022.8</v>
      </c>
      <c r="L48" s="463">
        <v>64461.3</v>
      </c>
      <c r="M48" s="460">
        <v>89970.3</v>
      </c>
      <c r="N48" s="463">
        <v>70369.391000000003</v>
      </c>
      <c r="O48" s="463">
        <v>73897.899999999994</v>
      </c>
    </row>
    <row r="49" spans="1:15" ht="25.5">
      <c r="A49" s="464" t="s">
        <v>1397</v>
      </c>
      <c r="B49" s="457">
        <v>37690.400000000001</v>
      </c>
      <c r="C49" s="457">
        <v>31161.4</v>
      </c>
      <c r="D49" s="457">
        <v>53793.7</v>
      </c>
      <c r="E49" s="457">
        <v>70538.7</v>
      </c>
      <c r="F49" s="457">
        <v>75176.100000000006</v>
      </c>
      <c r="G49" s="457">
        <v>74292.100000000006</v>
      </c>
      <c r="H49" s="457">
        <v>98197.7</v>
      </c>
      <c r="I49" s="457">
        <v>124455.1</v>
      </c>
      <c r="J49" s="457">
        <v>144250.5</v>
      </c>
      <c r="K49" s="457">
        <v>176322.6</v>
      </c>
      <c r="L49" s="463">
        <v>134430.9</v>
      </c>
      <c r="M49" s="460">
        <v>145996.70000000001</v>
      </c>
      <c r="N49" s="463">
        <v>125304.946</v>
      </c>
      <c r="O49" s="463">
        <v>110450.1</v>
      </c>
    </row>
    <row r="50" spans="1:15">
      <c r="A50" s="464" t="s">
        <v>1398</v>
      </c>
      <c r="B50" s="457">
        <v>3175</v>
      </c>
      <c r="C50" s="457">
        <v>4060.9</v>
      </c>
      <c r="D50" s="457">
        <v>5814.8</v>
      </c>
      <c r="E50" s="457">
        <v>6331.3</v>
      </c>
      <c r="F50" s="457">
        <v>7770.8</v>
      </c>
      <c r="G50" s="457">
        <v>10380.200000000001</v>
      </c>
      <c r="H50" s="457">
        <v>15683.8</v>
      </c>
      <c r="I50" s="457">
        <v>14240.4</v>
      </c>
      <c r="J50" s="457">
        <v>16243.8</v>
      </c>
      <c r="K50" s="457">
        <v>20872.099999999999</v>
      </c>
      <c r="L50" s="463">
        <v>17841.400000000001</v>
      </c>
      <c r="M50" s="460">
        <v>14283.1</v>
      </c>
      <c r="N50" s="463">
        <v>29206.802</v>
      </c>
      <c r="O50" s="463">
        <v>12275.5</v>
      </c>
    </row>
    <row r="51" spans="1:15">
      <c r="A51" s="464" t="s">
        <v>1399</v>
      </c>
      <c r="B51" s="457">
        <v>12815.2</v>
      </c>
      <c r="C51" s="457">
        <v>10773.9</v>
      </c>
      <c r="D51" s="457">
        <v>20799.900000000001</v>
      </c>
      <c r="E51" s="457">
        <v>38555.599999999999</v>
      </c>
      <c r="F51" s="457">
        <v>32553.9</v>
      </c>
      <c r="G51" s="457">
        <v>31606.9</v>
      </c>
      <c r="H51" s="457">
        <v>33019.800000000003</v>
      </c>
      <c r="I51" s="457">
        <v>46784.4</v>
      </c>
      <c r="J51" s="457">
        <v>72743.5</v>
      </c>
      <c r="K51" s="457">
        <v>76242.8</v>
      </c>
      <c r="L51" s="463">
        <v>94651.8</v>
      </c>
      <c r="M51" s="460">
        <v>148983.9</v>
      </c>
      <c r="N51" s="463">
        <v>146425.26800000001</v>
      </c>
      <c r="O51" s="463">
        <v>206160.1</v>
      </c>
    </row>
    <row r="52" spans="1:15">
      <c r="A52" s="464" t="s">
        <v>1400</v>
      </c>
      <c r="B52" s="457">
        <v>7708.5</v>
      </c>
      <c r="C52" s="457">
        <v>7282.4</v>
      </c>
      <c r="D52" s="457">
        <v>7978.2</v>
      </c>
      <c r="E52" s="457">
        <v>11886.5</v>
      </c>
      <c r="F52" s="457">
        <v>19154.3</v>
      </c>
      <c r="G52" s="457">
        <v>21173.5</v>
      </c>
      <c r="H52" s="457">
        <v>23636.799999999999</v>
      </c>
      <c r="I52" s="457">
        <v>23708.3</v>
      </c>
      <c r="J52" s="457">
        <v>27495.5</v>
      </c>
      <c r="K52" s="457">
        <v>35813.42</v>
      </c>
      <c r="L52" s="463">
        <v>39887.699999999997</v>
      </c>
      <c r="M52" s="460">
        <v>47476.9</v>
      </c>
      <c r="N52" s="463">
        <v>85231.534</v>
      </c>
      <c r="O52" s="463">
        <v>61093.8</v>
      </c>
    </row>
    <row r="53" spans="1:15">
      <c r="A53" s="464" t="s">
        <v>1401</v>
      </c>
      <c r="B53" s="457">
        <v>8667</v>
      </c>
      <c r="C53" s="457">
        <v>9572.2000000000007</v>
      </c>
      <c r="D53" s="457">
        <v>10431</v>
      </c>
      <c r="E53" s="457">
        <v>14520.3</v>
      </c>
      <c r="F53" s="457">
        <v>40619.199999999997</v>
      </c>
      <c r="G53" s="457">
        <v>21387.7</v>
      </c>
      <c r="H53" s="457">
        <v>21005.7</v>
      </c>
      <c r="I53" s="457">
        <v>24518.9</v>
      </c>
      <c r="J53" s="457">
        <v>29024.7</v>
      </c>
      <c r="K53" s="457">
        <v>28101.4</v>
      </c>
      <c r="L53" s="463">
        <v>30828.6</v>
      </c>
      <c r="M53" s="460">
        <v>40245.699999999997</v>
      </c>
      <c r="N53" s="463">
        <v>77909.975999999995</v>
      </c>
      <c r="O53" s="463">
        <v>90983</v>
      </c>
    </row>
    <row r="54" spans="1:15">
      <c r="A54" s="464" t="s">
        <v>1402</v>
      </c>
      <c r="B54" s="457">
        <v>5324.1</v>
      </c>
      <c r="C54" s="457">
        <v>5847.1</v>
      </c>
      <c r="D54" s="457">
        <v>6534.1</v>
      </c>
      <c r="E54" s="457">
        <v>7589.3</v>
      </c>
      <c r="F54" s="457">
        <v>9201.7000000000007</v>
      </c>
      <c r="G54" s="457">
        <v>15906.9</v>
      </c>
      <c r="H54" s="457">
        <v>18793.900000000001</v>
      </c>
      <c r="I54" s="457">
        <v>21796.1</v>
      </c>
      <c r="J54" s="457">
        <v>21608.1</v>
      </c>
      <c r="K54" s="457">
        <v>33109.9</v>
      </c>
      <c r="L54" s="463">
        <v>36332</v>
      </c>
      <c r="M54" s="460">
        <v>49583.8</v>
      </c>
      <c r="N54" s="463">
        <v>108997.33</v>
      </c>
      <c r="O54" s="463">
        <v>51839.7</v>
      </c>
    </row>
    <row r="55" spans="1:15">
      <c r="A55" s="464" t="s">
        <v>1403</v>
      </c>
      <c r="B55" s="457">
        <v>16069.1</v>
      </c>
      <c r="C55" s="457">
        <v>17167.5</v>
      </c>
      <c r="D55" s="457">
        <v>20466.900000000001</v>
      </c>
      <c r="E55" s="457">
        <v>25632.5</v>
      </c>
      <c r="F55" s="457">
        <v>32584.1</v>
      </c>
      <c r="G55" s="457" t="s">
        <v>1404</v>
      </c>
      <c r="H55" s="457" t="s">
        <v>1404</v>
      </c>
      <c r="I55" s="457" t="s">
        <v>1404</v>
      </c>
      <c r="J55" s="457" t="s">
        <v>1404</v>
      </c>
      <c r="K55" s="457" t="s">
        <v>1404</v>
      </c>
      <c r="L55" s="457" t="s">
        <v>1404</v>
      </c>
      <c r="M55" s="458" t="s">
        <v>1404</v>
      </c>
      <c r="N55" s="457"/>
      <c r="O55" s="457" t="s">
        <v>408</v>
      </c>
    </row>
    <row r="56" spans="1:15">
      <c r="A56" s="464" t="s">
        <v>1405</v>
      </c>
      <c r="B56" s="447" t="s">
        <v>1404</v>
      </c>
      <c r="C56" s="447" t="s">
        <v>1404</v>
      </c>
      <c r="D56" s="447" t="s">
        <v>1404</v>
      </c>
      <c r="E56" s="447" t="s">
        <v>1404</v>
      </c>
      <c r="F56" s="447" t="s">
        <v>1404</v>
      </c>
      <c r="G56" s="457">
        <v>31120</v>
      </c>
      <c r="H56" s="457">
        <v>34746.1</v>
      </c>
      <c r="I56" s="457">
        <v>38604.699999999997</v>
      </c>
      <c r="J56" s="457">
        <v>44077.599999999999</v>
      </c>
      <c r="K56" s="457">
        <v>63807.9</v>
      </c>
      <c r="L56" s="463">
        <v>78625.5</v>
      </c>
      <c r="M56" s="460">
        <v>83062.2</v>
      </c>
      <c r="N56" s="463">
        <v>84270.945000000007</v>
      </c>
      <c r="O56" s="463">
        <v>102072.6</v>
      </c>
    </row>
    <row r="57" spans="1:15">
      <c r="A57" s="464" t="s">
        <v>1406</v>
      </c>
      <c r="B57" s="447" t="s">
        <v>1404</v>
      </c>
      <c r="C57" s="447" t="s">
        <v>1404</v>
      </c>
      <c r="D57" s="447" t="s">
        <v>1404</v>
      </c>
      <c r="E57" s="447" t="s">
        <v>1404</v>
      </c>
      <c r="F57" s="447" t="s">
        <v>1404</v>
      </c>
      <c r="G57" s="457">
        <v>21137.5</v>
      </c>
      <c r="H57" s="457">
        <v>31612.1</v>
      </c>
      <c r="I57" s="457">
        <v>34173.5</v>
      </c>
      <c r="J57" s="457">
        <v>43049.8</v>
      </c>
      <c r="K57" s="457">
        <v>46844</v>
      </c>
      <c r="L57" s="463">
        <v>53082.400000000001</v>
      </c>
      <c r="M57" s="460">
        <v>56252.4</v>
      </c>
      <c r="N57" s="463">
        <v>104337.09699999999</v>
      </c>
      <c r="O57" s="457">
        <v>80854.600000000006</v>
      </c>
    </row>
    <row r="58" spans="1:15" ht="25.5">
      <c r="A58" s="464" t="s">
        <v>1407</v>
      </c>
      <c r="B58" s="457">
        <v>1617</v>
      </c>
      <c r="C58" s="457">
        <v>1695.6</v>
      </c>
      <c r="D58" s="457">
        <v>1910.2</v>
      </c>
      <c r="E58" s="457">
        <v>1869.9</v>
      </c>
      <c r="F58" s="457">
        <v>1501</v>
      </c>
      <c r="G58" s="457">
        <v>4704.2</v>
      </c>
      <c r="H58" s="457">
        <v>7602</v>
      </c>
      <c r="I58" s="457">
        <v>8088.4</v>
      </c>
      <c r="J58" s="457">
        <v>8089.5</v>
      </c>
      <c r="K58" s="457">
        <v>14560.1</v>
      </c>
      <c r="L58" s="463">
        <v>19777.400000000001</v>
      </c>
      <c r="M58" s="460">
        <v>17594.599999999999</v>
      </c>
      <c r="N58" s="463">
        <v>15085.736999999999</v>
      </c>
      <c r="O58" s="463">
        <v>21408.6</v>
      </c>
    </row>
    <row r="59" spans="1:15" ht="25.5">
      <c r="A59" s="464" t="s">
        <v>1408</v>
      </c>
      <c r="B59" s="457">
        <v>111052.2</v>
      </c>
      <c r="C59" s="457">
        <v>149726.5</v>
      </c>
      <c r="D59" s="457">
        <v>215522.8</v>
      </c>
      <c r="E59" s="457">
        <v>259779.7</v>
      </c>
      <c r="F59" s="457">
        <v>340217.1</v>
      </c>
      <c r="G59" s="457">
        <v>7565.8</v>
      </c>
      <c r="H59" s="457">
        <v>16892.3</v>
      </c>
      <c r="I59" s="457">
        <v>19963.599999999999</v>
      </c>
      <c r="J59" s="457">
        <v>24963.5</v>
      </c>
      <c r="K59" s="457">
        <v>40121.800000000003</v>
      </c>
      <c r="L59" s="463">
        <v>38282.699999999997</v>
      </c>
      <c r="M59" s="460">
        <v>38956.1</v>
      </c>
      <c r="N59" s="463">
        <v>48089.599999999999</v>
      </c>
      <c r="O59" s="463">
        <v>48048.4</v>
      </c>
    </row>
    <row r="60" spans="1:15">
      <c r="A60" s="464" t="s">
        <v>1409</v>
      </c>
      <c r="B60" s="457">
        <v>68020.100000000006</v>
      </c>
      <c r="C60" s="457">
        <v>73361.399999999994</v>
      </c>
      <c r="D60" s="457">
        <v>113390.2</v>
      </c>
      <c r="E60" s="457">
        <v>182570.6</v>
      </c>
      <c r="F60" s="457">
        <v>135502</v>
      </c>
      <c r="G60" s="457">
        <v>87305.4</v>
      </c>
      <c r="H60" s="457">
        <v>108655.1</v>
      </c>
      <c r="I60" s="457">
        <v>157993.79999999999</v>
      </c>
      <c r="J60" s="457">
        <v>293044</v>
      </c>
      <c r="K60" s="457">
        <v>452350.4</v>
      </c>
      <c r="L60" s="463">
        <v>558669.19999999995</v>
      </c>
      <c r="M60" s="473">
        <v>309520.8</v>
      </c>
      <c r="N60" s="463">
        <v>323396.59999999998</v>
      </c>
      <c r="O60" s="463">
        <v>378056.3</v>
      </c>
    </row>
    <row r="61" spans="1:15">
      <c r="A61" s="464" t="s">
        <v>1410</v>
      </c>
      <c r="B61" s="457">
        <v>6815.8</v>
      </c>
      <c r="C61" s="457">
        <v>7599.9</v>
      </c>
      <c r="D61" s="457">
        <v>22044.1</v>
      </c>
      <c r="E61" s="457">
        <v>21520.400000000001</v>
      </c>
      <c r="F61" s="457">
        <v>7172.2</v>
      </c>
      <c r="G61" s="457">
        <v>12183.9</v>
      </c>
      <c r="H61" s="457">
        <v>18817.8</v>
      </c>
      <c r="I61" s="457">
        <v>18563.099999999999</v>
      </c>
      <c r="J61" s="457">
        <v>20384.400000000001</v>
      </c>
      <c r="K61" s="457">
        <v>21409.3</v>
      </c>
      <c r="L61" s="463">
        <v>31632.799999999999</v>
      </c>
      <c r="M61" s="473">
        <v>24857.3</v>
      </c>
      <c r="N61" s="463">
        <v>6780.7</v>
      </c>
      <c r="O61" s="474">
        <v>12964.3</v>
      </c>
    </row>
    <row r="62" spans="1:15">
      <c r="A62" s="464" t="s">
        <v>1411</v>
      </c>
      <c r="B62" s="457">
        <v>2902.8</v>
      </c>
      <c r="C62" s="457">
        <v>3955.2</v>
      </c>
      <c r="D62" s="457">
        <v>5394.6</v>
      </c>
      <c r="E62" s="457">
        <v>7974.6</v>
      </c>
      <c r="F62" s="457">
        <v>12835.1</v>
      </c>
      <c r="G62" s="457">
        <v>17109.5</v>
      </c>
      <c r="H62" s="457">
        <v>17431.599999999999</v>
      </c>
      <c r="I62" s="457">
        <v>24597.9</v>
      </c>
      <c r="J62" s="457">
        <v>36598.5</v>
      </c>
      <c r="K62" s="457">
        <v>31420.5</v>
      </c>
      <c r="L62" s="463">
        <v>30435.9</v>
      </c>
      <c r="M62" s="473">
        <v>45263.5</v>
      </c>
      <c r="N62" s="463">
        <v>59757.9</v>
      </c>
      <c r="O62" s="463">
        <v>39150.300000000003</v>
      </c>
    </row>
    <row r="63" spans="1:15">
      <c r="A63" s="464" t="s">
        <v>1412</v>
      </c>
      <c r="B63" s="457">
        <v>20814.3</v>
      </c>
      <c r="C63" s="457">
        <v>20912.099999999999</v>
      </c>
      <c r="D63" s="457">
        <v>30689.5</v>
      </c>
      <c r="E63" s="457">
        <v>35653.699999999997</v>
      </c>
      <c r="F63" s="457">
        <v>38921.800000000003</v>
      </c>
      <c r="G63" s="457">
        <v>44929.8</v>
      </c>
      <c r="H63" s="457">
        <v>75250.3</v>
      </c>
      <c r="I63" s="457">
        <v>73926.600000000006</v>
      </c>
      <c r="J63" s="457">
        <v>101120.5</v>
      </c>
      <c r="K63" s="457">
        <v>83017.7</v>
      </c>
      <c r="L63" s="463">
        <v>107499.8</v>
      </c>
      <c r="M63" s="473">
        <v>176821.9</v>
      </c>
      <c r="N63" s="463">
        <v>193587.9</v>
      </c>
      <c r="O63" s="474">
        <v>176191.1</v>
      </c>
    </row>
    <row r="64" spans="1:15" s="455" customFormat="1">
      <c r="M64" s="475"/>
    </row>
    <row r="65" spans="1:13" s="477" customFormat="1">
      <c r="A65" s="819" t="s">
        <v>1413</v>
      </c>
      <c r="B65" s="820"/>
      <c r="C65" s="820"/>
      <c r="D65" s="820"/>
      <c r="E65" s="820"/>
      <c r="F65" s="820"/>
      <c r="G65" s="820"/>
      <c r="H65" s="820"/>
      <c r="I65" s="820"/>
      <c r="J65" s="820"/>
      <c r="K65" s="820"/>
      <c r="L65" s="476"/>
      <c r="M65" s="462"/>
    </row>
    <row r="66" spans="1:13">
      <c r="A66" s="478"/>
      <c r="B66" s="479"/>
      <c r="C66" s="480"/>
      <c r="D66" s="480"/>
      <c r="E66" s="480"/>
      <c r="F66" s="480"/>
    </row>
    <row r="67" spans="1:13">
      <c r="A67" s="478"/>
      <c r="B67" s="479"/>
      <c r="C67" s="479"/>
      <c r="D67" s="479"/>
      <c r="E67" s="479"/>
      <c r="F67" s="479"/>
      <c r="G67" s="479"/>
      <c r="H67" s="479"/>
      <c r="I67" s="479"/>
      <c r="J67" s="479"/>
      <c r="K67" s="479"/>
    </row>
    <row r="68" spans="1:13">
      <c r="A68" s="478"/>
      <c r="B68" s="479"/>
      <c r="C68" s="482"/>
      <c r="D68" s="482"/>
      <c r="E68" s="482"/>
      <c r="F68" s="482"/>
    </row>
    <row r="69" spans="1:13">
      <c r="A69" s="478"/>
      <c r="B69" s="479"/>
      <c r="C69" s="480"/>
      <c r="D69" s="480"/>
      <c r="E69" s="480"/>
      <c r="F69" s="480"/>
    </row>
    <row r="70" spans="1:13">
      <c r="A70" s="478"/>
      <c r="B70" s="479"/>
      <c r="C70" s="482"/>
      <c r="D70" s="482"/>
      <c r="E70" s="482"/>
      <c r="F70" s="482"/>
    </row>
    <row r="71" spans="1:13">
      <c r="A71" s="478"/>
      <c r="B71" s="479"/>
      <c r="C71" s="482"/>
      <c r="D71" s="482"/>
      <c r="E71" s="482"/>
      <c r="F71" s="482"/>
    </row>
    <row r="72" spans="1:13">
      <c r="A72" s="478"/>
      <c r="B72" s="479"/>
      <c r="C72" s="480"/>
      <c r="D72" s="480"/>
      <c r="E72" s="480"/>
      <c r="F72" s="480"/>
    </row>
    <row r="73" spans="1:13">
      <c r="A73" s="478"/>
      <c r="B73" s="479"/>
      <c r="C73" s="482"/>
      <c r="D73" s="482"/>
      <c r="E73" s="482"/>
      <c r="F73" s="482"/>
    </row>
    <row r="74" spans="1:13">
      <c r="A74" s="478"/>
      <c r="B74" s="479"/>
      <c r="C74" s="482"/>
      <c r="D74" s="482"/>
      <c r="E74" s="482"/>
      <c r="F74" s="482"/>
    </row>
    <row r="75" spans="1:13">
      <c r="A75" s="478"/>
      <c r="B75" s="479"/>
      <c r="C75" s="480"/>
      <c r="D75" s="480"/>
      <c r="E75" s="480"/>
      <c r="F75" s="480"/>
    </row>
    <row r="76" spans="1:13">
      <c r="A76" s="478"/>
      <c r="B76" s="479"/>
      <c r="C76" s="480"/>
      <c r="D76" s="480"/>
      <c r="E76" s="480"/>
      <c r="F76" s="480"/>
    </row>
    <row r="77" spans="1:13">
      <c r="A77" s="478"/>
      <c r="B77" s="479"/>
      <c r="C77" s="480"/>
      <c r="D77" s="480"/>
      <c r="E77" s="480"/>
      <c r="F77" s="480"/>
    </row>
    <row r="78" spans="1:13">
      <c r="A78" s="478"/>
      <c r="B78" s="479"/>
      <c r="C78" s="480"/>
      <c r="D78" s="480"/>
      <c r="E78" s="480"/>
      <c r="F78" s="480"/>
    </row>
    <row r="79" spans="1:13">
      <c r="A79" s="478"/>
      <c r="B79" s="479"/>
      <c r="C79" s="480"/>
      <c r="D79" s="480"/>
      <c r="E79" s="480"/>
      <c r="F79" s="480"/>
    </row>
    <row r="80" spans="1:13">
      <c r="A80" s="478"/>
      <c r="B80" s="479"/>
      <c r="C80" s="480"/>
      <c r="D80" s="480"/>
      <c r="E80" s="480"/>
      <c r="F80" s="480"/>
    </row>
    <row r="81" spans="1:6">
      <c r="A81" s="478"/>
      <c r="B81" s="479"/>
      <c r="C81" s="480"/>
      <c r="D81" s="480"/>
      <c r="E81" s="480"/>
      <c r="F81" s="480"/>
    </row>
    <row r="82" spans="1:6">
      <c r="A82" s="478"/>
      <c r="B82" s="479"/>
      <c r="C82" s="480"/>
      <c r="D82" s="480"/>
      <c r="E82" s="480"/>
      <c r="F82" s="480"/>
    </row>
    <row r="83" spans="1:6">
      <c r="A83" s="478"/>
      <c r="B83" s="479"/>
      <c r="C83" s="480"/>
      <c r="D83" s="480"/>
      <c r="E83" s="480"/>
      <c r="F83" s="480"/>
    </row>
    <row r="84" spans="1:6">
      <c r="A84" s="478"/>
      <c r="B84" s="479"/>
      <c r="C84" s="480"/>
      <c r="D84" s="480"/>
      <c r="E84" s="480"/>
      <c r="F84" s="480"/>
    </row>
    <row r="85" spans="1:6">
      <c r="A85" s="478"/>
      <c r="B85" s="479"/>
      <c r="C85" s="480"/>
      <c r="D85" s="480"/>
      <c r="E85" s="480"/>
      <c r="F85" s="480"/>
    </row>
    <row r="86" spans="1:6">
      <c r="A86" s="478"/>
      <c r="B86" s="479"/>
      <c r="C86" s="480"/>
      <c r="D86" s="480"/>
      <c r="E86" s="480"/>
      <c r="F86" s="480"/>
    </row>
    <row r="87" spans="1:6">
      <c r="A87" s="478"/>
      <c r="B87" s="479"/>
      <c r="C87" s="480"/>
      <c r="D87" s="480"/>
      <c r="E87" s="480"/>
      <c r="F87" s="480"/>
    </row>
    <row r="88" spans="1:6">
      <c r="A88" s="478"/>
      <c r="B88" s="479"/>
      <c r="C88" s="480"/>
      <c r="D88" s="480"/>
      <c r="E88" s="480"/>
      <c r="F88" s="480"/>
    </row>
    <row r="89" spans="1:6">
      <c r="A89" s="478"/>
      <c r="B89" s="479"/>
      <c r="C89" s="480"/>
      <c r="D89" s="480"/>
      <c r="E89" s="480"/>
      <c r="F89" s="480"/>
    </row>
    <row r="90" spans="1:6">
      <c r="A90" s="478"/>
      <c r="B90" s="479"/>
      <c r="C90" s="480"/>
      <c r="D90" s="480"/>
      <c r="E90" s="480"/>
      <c r="F90" s="480"/>
    </row>
    <row r="91" spans="1:6">
      <c r="A91" s="478"/>
      <c r="B91" s="479"/>
      <c r="C91" s="480"/>
      <c r="D91" s="480"/>
      <c r="E91" s="480"/>
      <c r="F91" s="480"/>
    </row>
    <row r="92" spans="1:6">
      <c r="A92" s="478"/>
      <c r="B92" s="479"/>
      <c r="C92" s="480"/>
      <c r="D92" s="480"/>
      <c r="E92" s="480"/>
      <c r="F92" s="480"/>
    </row>
    <row r="93" spans="1:6">
      <c r="A93" s="478"/>
      <c r="B93" s="479"/>
      <c r="C93" s="480"/>
      <c r="D93" s="480"/>
      <c r="E93" s="480"/>
      <c r="F93" s="480"/>
    </row>
    <row r="94" spans="1:6">
      <c r="A94" s="478"/>
      <c r="B94" s="479"/>
      <c r="C94" s="480"/>
      <c r="D94" s="480"/>
      <c r="E94" s="480"/>
      <c r="F94" s="480"/>
    </row>
    <row r="95" spans="1:6">
      <c r="A95" s="478"/>
      <c r="B95" s="479"/>
      <c r="C95" s="480"/>
      <c r="D95" s="480"/>
      <c r="E95" s="480"/>
      <c r="F95" s="480"/>
    </row>
    <row r="96" spans="1:6">
      <c r="A96" s="478"/>
      <c r="B96" s="479"/>
      <c r="C96" s="480"/>
      <c r="D96" s="480"/>
      <c r="E96" s="480"/>
      <c r="F96" s="480"/>
    </row>
    <row r="97" spans="1:6">
      <c r="A97" s="478"/>
      <c r="B97" s="479"/>
      <c r="C97" s="480"/>
      <c r="D97" s="480"/>
      <c r="E97" s="480"/>
      <c r="F97" s="480"/>
    </row>
    <row r="98" spans="1:6">
      <c r="A98" s="478"/>
      <c r="B98" s="479"/>
      <c r="C98" s="480"/>
      <c r="D98" s="480"/>
      <c r="E98" s="480"/>
      <c r="F98" s="480"/>
    </row>
    <row r="99" spans="1:6">
      <c r="A99" s="478"/>
      <c r="B99" s="479"/>
    </row>
    <row r="100" spans="1:6">
      <c r="A100" s="478"/>
      <c r="B100" s="479"/>
    </row>
    <row r="101" spans="1:6">
      <c r="A101" s="478"/>
      <c r="B101" s="479"/>
    </row>
    <row r="102" spans="1:6">
      <c r="A102" s="478"/>
      <c r="B102" s="479"/>
    </row>
    <row r="103" spans="1:6">
      <c r="A103" s="478"/>
      <c r="B103" s="479"/>
    </row>
    <row r="104" spans="1:6">
      <c r="A104" s="478"/>
      <c r="B104" s="479"/>
    </row>
    <row r="105" spans="1:6">
      <c r="A105" s="478"/>
      <c r="B105" s="479"/>
    </row>
    <row r="106" spans="1:6">
      <c r="A106" s="478"/>
      <c r="B106" s="479"/>
    </row>
    <row r="107" spans="1:6">
      <c r="A107" s="478"/>
      <c r="B107" s="479"/>
    </row>
    <row r="108" spans="1:6">
      <c r="A108" s="478"/>
      <c r="B108" s="479"/>
    </row>
    <row r="109" spans="1:6">
      <c r="A109" s="478"/>
      <c r="B109" s="479"/>
    </row>
    <row r="110" spans="1:6">
      <c r="A110" s="478"/>
      <c r="B110" s="479"/>
    </row>
    <row r="111" spans="1:6">
      <c r="A111" s="478"/>
      <c r="B111" s="479"/>
    </row>
    <row r="112" spans="1:6">
      <c r="A112" s="478"/>
      <c r="B112" s="479"/>
    </row>
    <row r="113" spans="1:2">
      <c r="A113" s="478"/>
      <c r="B113" s="479"/>
    </row>
    <row r="114" spans="1:2">
      <c r="A114" s="478"/>
      <c r="B114" s="479"/>
    </row>
    <row r="115" spans="1:2">
      <c r="A115" s="478"/>
      <c r="B115" s="479"/>
    </row>
    <row r="116" spans="1:2">
      <c r="A116" s="478"/>
      <c r="B116" s="479"/>
    </row>
    <row r="117" spans="1:2">
      <c r="A117" s="478"/>
      <c r="B117" s="479"/>
    </row>
    <row r="118" spans="1:2">
      <c r="A118" s="478"/>
      <c r="B118" s="479"/>
    </row>
    <row r="119" spans="1:2">
      <c r="A119" s="478"/>
      <c r="B119" s="479"/>
    </row>
    <row r="120" spans="1:2">
      <c r="A120" s="478"/>
      <c r="B120" s="479"/>
    </row>
    <row r="121" spans="1:2">
      <c r="A121" s="478"/>
      <c r="B121" s="479"/>
    </row>
    <row r="122" spans="1:2">
      <c r="A122" s="478"/>
      <c r="B122" s="479"/>
    </row>
    <row r="123" spans="1:2">
      <c r="A123" s="478"/>
      <c r="B123" s="479"/>
    </row>
    <row r="124" spans="1:2">
      <c r="A124" s="478"/>
      <c r="B124" s="479"/>
    </row>
    <row r="125" spans="1:2">
      <c r="A125" s="478"/>
      <c r="B125" s="479"/>
    </row>
    <row r="126" spans="1:2">
      <c r="A126" s="478"/>
      <c r="B126" s="479"/>
    </row>
    <row r="127" spans="1:2">
      <c r="A127" s="478"/>
      <c r="B127" s="479"/>
    </row>
    <row r="128" spans="1:2">
      <c r="A128" s="478"/>
      <c r="B128" s="479"/>
    </row>
    <row r="129" spans="1:2">
      <c r="A129" s="478"/>
      <c r="B129" s="479"/>
    </row>
    <row r="130" spans="1:2">
      <c r="A130" s="478"/>
      <c r="B130" s="479"/>
    </row>
    <row r="131" spans="1:2">
      <c r="A131" s="478"/>
      <c r="B131" s="479"/>
    </row>
    <row r="132" spans="1:2">
      <c r="A132" s="478"/>
      <c r="B132" s="479"/>
    </row>
    <row r="133" spans="1:2">
      <c r="A133" s="478"/>
      <c r="B133" s="479"/>
    </row>
    <row r="134" spans="1:2">
      <c r="A134" s="478"/>
      <c r="B134" s="479"/>
    </row>
    <row r="135" spans="1:2">
      <c r="A135" s="478"/>
      <c r="B135" s="479"/>
    </row>
    <row r="136" spans="1:2">
      <c r="A136" s="478"/>
      <c r="B136" s="479"/>
    </row>
    <row r="137" spans="1:2">
      <c r="A137" s="478"/>
      <c r="B137" s="479"/>
    </row>
    <row r="138" spans="1:2">
      <c r="A138" s="478"/>
      <c r="B138" s="479"/>
    </row>
    <row r="139" spans="1:2">
      <c r="A139" s="478"/>
      <c r="B139" s="479"/>
    </row>
    <row r="140" spans="1:2">
      <c r="A140" s="478"/>
      <c r="B140" s="479"/>
    </row>
    <row r="141" spans="1:2">
      <c r="A141" s="478"/>
      <c r="B141" s="479"/>
    </row>
    <row r="142" spans="1:2">
      <c r="A142" s="478"/>
      <c r="B142" s="479"/>
    </row>
    <row r="143" spans="1:2">
      <c r="A143" s="478"/>
      <c r="B143" s="479"/>
    </row>
    <row r="144" spans="1:2">
      <c r="A144" s="478"/>
      <c r="B144" s="479"/>
    </row>
    <row r="145" spans="1:2">
      <c r="A145" s="478"/>
      <c r="B145" s="479"/>
    </row>
    <row r="146" spans="1:2">
      <c r="A146" s="478"/>
      <c r="B146" s="479"/>
    </row>
    <row r="147" spans="1:2">
      <c r="A147" s="478"/>
      <c r="B147" s="479"/>
    </row>
    <row r="148" spans="1:2">
      <c r="A148" s="478"/>
      <c r="B148" s="479"/>
    </row>
  </sheetData>
  <mergeCells count="3">
    <mergeCell ref="A1:O1"/>
    <mergeCell ref="A2:O2"/>
    <mergeCell ref="A65:K65"/>
  </mergeCells>
  <pageMargins left="0.15748031496062992" right="0.15748031496062992" top="0.15748031496062992" bottom="0.15748031496062992" header="0.15748031496062992" footer="0.1574803149606299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15"/>
  <sheetViews>
    <sheetView zoomScale="120" zoomScaleNormal="120" workbookViewId="0">
      <selection activeCell="I13" sqref="I13"/>
    </sheetView>
  </sheetViews>
  <sheetFormatPr defaultRowHeight="11.25"/>
  <cols>
    <col min="1" max="5" width="4" style="18" customWidth="1"/>
    <col min="6" max="6" width="48.85546875" style="7" customWidth="1"/>
    <col min="7" max="7" width="13.85546875" style="7" customWidth="1"/>
    <col min="8" max="8" width="9.140625" style="7"/>
    <col min="9" max="9" width="10" style="7" bestFit="1" customWidth="1"/>
    <col min="10" max="16384" width="9.140625" style="7"/>
  </cols>
  <sheetData>
    <row r="1" spans="1:10" s="3" customFormat="1" ht="15.75">
      <c r="A1" s="648"/>
      <c r="B1" s="649"/>
      <c r="C1" s="649"/>
      <c r="D1" s="649"/>
      <c r="E1" s="649"/>
      <c r="F1" s="7"/>
      <c r="G1" s="651"/>
    </row>
    <row r="2" spans="1:10" s="3" customFormat="1" ht="15.75">
      <c r="A2" s="652"/>
      <c r="B2" s="649"/>
      <c r="C2" s="649"/>
      <c r="D2" s="649"/>
      <c r="E2" s="649"/>
      <c r="F2" s="647"/>
      <c r="G2" s="653"/>
    </row>
    <row r="3" spans="1:10" s="3" customFormat="1" ht="15.75">
      <c r="A3" s="654"/>
      <c r="B3" s="649"/>
      <c r="C3" s="649"/>
      <c r="D3" s="649"/>
      <c r="E3" s="649"/>
      <c r="F3" s="650"/>
      <c r="G3" s="655"/>
    </row>
    <row r="4" spans="1:10" s="3" customFormat="1" ht="15.75">
      <c r="A4" s="654" t="s">
        <v>1915</v>
      </c>
      <c r="B4" s="649"/>
      <c r="C4" s="649"/>
      <c r="D4" s="649"/>
      <c r="E4" s="649"/>
      <c r="F4" s="650"/>
      <c r="G4" s="655"/>
    </row>
    <row r="5" spans="1:10" s="6" customFormat="1">
      <c r="A5" s="4" t="s">
        <v>392</v>
      </c>
      <c r="B5" s="4"/>
      <c r="C5" s="4"/>
      <c r="D5" s="4"/>
      <c r="E5" s="4"/>
      <c r="F5" s="5" t="s">
        <v>960</v>
      </c>
      <c r="G5" s="14"/>
    </row>
    <row r="6" spans="1:10">
      <c r="A6" s="4" t="s">
        <v>393</v>
      </c>
      <c r="B6" s="4"/>
      <c r="C6" s="4"/>
      <c r="D6" s="4"/>
      <c r="E6" s="4"/>
      <c r="F6" s="5" t="s">
        <v>205</v>
      </c>
    </row>
    <row r="7" spans="1:10" s="15" customFormat="1" ht="42.75" customHeight="1">
      <c r="A7" s="671" t="s">
        <v>206</v>
      </c>
      <c r="B7" s="672"/>
      <c r="C7" s="672"/>
      <c r="D7" s="672"/>
      <c r="E7" s="672"/>
      <c r="F7" s="667" t="s">
        <v>207</v>
      </c>
      <c r="G7" s="667" t="s">
        <v>1916</v>
      </c>
    </row>
    <row r="8" spans="1:10" s="15" customFormat="1" ht="31.5" customHeight="1">
      <c r="A8" s="673"/>
      <c r="B8" s="674"/>
      <c r="C8" s="674"/>
      <c r="D8" s="674"/>
      <c r="E8" s="674"/>
      <c r="F8" s="668"/>
      <c r="G8" s="668"/>
    </row>
    <row r="9" spans="1:10" ht="11.25" customHeight="1">
      <c r="A9" s="669" t="s">
        <v>208</v>
      </c>
      <c r="B9" s="670"/>
      <c r="C9" s="670"/>
      <c r="D9" s="670"/>
      <c r="E9" s="670"/>
      <c r="F9" s="617">
        <v>2</v>
      </c>
      <c r="G9" s="618">
        <v>10</v>
      </c>
    </row>
    <row r="10" spans="1:10" ht="12">
      <c r="A10" s="16"/>
      <c r="B10" s="16"/>
      <c r="C10" s="16"/>
      <c r="D10" s="16"/>
      <c r="E10" s="16"/>
      <c r="F10" s="8" t="s">
        <v>1187</v>
      </c>
      <c r="G10" s="9">
        <v>12485378100.0247</v>
      </c>
    </row>
    <row r="11" spans="1:10">
      <c r="A11" s="17" t="s">
        <v>2063</v>
      </c>
      <c r="B11" s="17"/>
      <c r="C11" s="17"/>
      <c r="D11" s="17"/>
      <c r="E11" s="17"/>
      <c r="F11" s="10" t="s">
        <v>2064</v>
      </c>
      <c r="G11" s="11">
        <v>1843242536.7427001</v>
      </c>
    </row>
    <row r="12" spans="1:10">
      <c r="B12" s="18" t="s">
        <v>211</v>
      </c>
      <c r="F12" s="19" t="s">
        <v>2065</v>
      </c>
      <c r="G12" s="12">
        <v>214573340.46880001</v>
      </c>
    </row>
    <row r="13" spans="1:10" ht="21">
      <c r="C13" s="18" t="s">
        <v>303</v>
      </c>
      <c r="F13" s="19" t="s">
        <v>304</v>
      </c>
      <c r="G13" s="12">
        <v>60093967.677599996</v>
      </c>
      <c r="I13" s="661">
        <f>G177+G185+G186+G195+G196+G247+G254+G296+G222</f>
        <v>39615214.263399996</v>
      </c>
      <c r="J13" s="7" t="s">
        <v>3057</v>
      </c>
    </row>
    <row r="14" spans="1:10">
      <c r="D14" s="18" t="s">
        <v>248</v>
      </c>
      <c r="F14" s="19" t="s">
        <v>2066</v>
      </c>
      <c r="G14" s="12">
        <v>13339796.0846</v>
      </c>
    </row>
    <row r="15" spans="1:10" ht="21">
      <c r="D15" s="18" t="s">
        <v>2067</v>
      </c>
      <c r="F15" s="19" t="s">
        <v>2068</v>
      </c>
      <c r="G15" s="12">
        <v>46754171.593000002</v>
      </c>
    </row>
    <row r="16" spans="1:10">
      <c r="C16" s="18" t="s">
        <v>220</v>
      </c>
      <c r="F16" s="19" t="s">
        <v>2</v>
      </c>
      <c r="G16" s="12">
        <v>250594.05100000001</v>
      </c>
    </row>
    <row r="17" spans="3:7">
      <c r="D17" s="18" t="s">
        <v>2069</v>
      </c>
      <c r="F17" s="19" t="s">
        <v>2070</v>
      </c>
      <c r="G17" s="12">
        <v>250594.05100000001</v>
      </c>
    </row>
    <row r="18" spans="3:7">
      <c r="E18" s="18" t="s">
        <v>234</v>
      </c>
      <c r="F18" s="19" t="s">
        <v>2071</v>
      </c>
      <c r="G18" s="12">
        <v>155085.57889999999</v>
      </c>
    </row>
    <row r="19" spans="3:7" ht="21">
      <c r="E19" s="18" t="s">
        <v>321</v>
      </c>
      <c r="F19" s="19" t="s">
        <v>2072</v>
      </c>
      <c r="G19" s="12">
        <v>88688.471999999994</v>
      </c>
    </row>
    <row r="20" spans="3:7">
      <c r="E20" s="18" t="s">
        <v>219</v>
      </c>
      <c r="F20" s="19" t="s">
        <v>2073</v>
      </c>
      <c r="G20" s="12">
        <v>6820</v>
      </c>
    </row>
    <row r="21" spans="3:7">
      <c r="C21" s="18" t="s">
        <v>327</v>
      </c>
      <c r="F21" s="19" t="s">
        <v>328</v>
      </c>
      <c r="G21" s="12">
        <v>1693330.7683000001</v>
      </c>
    </row>
    <row r="22" spans="3:7">
      <c r="D22" s="18" t="s">
        <v>319</v>
      </c>
      <c r="F22" s="19" t="s">
        <v>2074</v>
      </c>
      <c r="G22" s="12">
        <v>1693330.7683000001</v>
      </c>
    </row>
    <row r="23" spans="3:7">
      <c r="E23" s="18" t="s">
        <v>231</v>
      </c>
      <c r="F23" s="19" t="s">
        <v>271</v>
      </c>
      <c r="G23" s="12">
        <v>74555</v>
      </c>
    </row>
    <row r="24" spans="3:7">
      <c r="E24" s="18" t="s">
        <v>272</v>
      </c>
      <c r="F24" s="19" t="s">
        <v>273</v>
      </c>
      <c r="G24" s="12">
        <v>1618775.76834</v>
      </c>
    </row>
    <row r="25" spans="3:7">
      <c r="C25" s="18" t="s">
        <v>331</v>
      </c>
      <c r="F25" s="19" t="s">
        <v>5</v>
      </c>
      <c r="G25" s="12">
        <v>1495385.9497</v>
      </c>
    </row>
    <row r="26" spans="3:7">
      <c r="D26" s="18" t="s">
        <v>231</v>
      </c>
      <c r="F26" s="19" t="s">
        <v>2074</v>
      </c>
      <c r="G26" s="12">
        <v>1495385.9497</v>
      </c>
    </row>
    <row r="27" spans="3:7">
      <c r="E27" s="18" t="s">
        <v>272</v>
      </c>
      <c r="F27" s="19" t="s">
        <v>273</v>
      </c>
      <c r="G27" s="12">
        <v>1495385.9497</v>
      </c>
    </row>
    <row r="28" spans="3:7">
      <c r="C28" s="18" t="s">
        <v>334</v>
      </c>
      <c r="F28" s="19" t="s">
        <v>335</v>
      </c>
      <c r="G28" s="12">
        <v>5233197.4828000003</v>
      </c>
    </row>
    <row r="29" spans="3:7">
      <c r="D29" s="18" t="s">
        <v>277</v>
      </c>
      <c r="F29" s="19" t="s">
        <v>2075</v>
      </c>
      <c r="G29" s="12">
        <v>1664137.8759999999</v>
      </c>
    </row>
    <row r="30" spans="3:7">
      <c r="E30" s="18" t="s">
        <v>272</v>
      </c>
      <c r="F30" s="19" t="s">
        <v>273</v>
      </c>
      <c r="G30" s="12">
        <v>1664137.8760500001</v>
      </c>
    </row>
    <row r="31" spans="3:7">
      <c r="D31" s="18" t="s">
        <v>319</v>
      </c>
      <c r="F31" s="19" t="s">
        <v>2074</v>
      </c>
      <c r="G31" s="12">
        <v>3569059.6068000002</v>
      </c>
    </row>
    <row r="32" spans="3:7">
      <c r="E32" s="18" t="s">
        <v>267</v>
      </c>
      <c r="F32" s="19" t="s">
        <v>1997</v>
      </c>
      <c r="G32" s="12">
        <v>338447.01908</v>
      </c>
    </row>
    <row r="33" spans="3:7">
      <c r="E33" s="18" t="s">
        <v>272</v>
      </c>
      <c r="F33" s="19" t="s">
        <v>273</v>
      </c>
      <c r="G33" s="12">
        <v>3230612.5877</v>
      </c>
    </row>
    <row r="34" spans="3:7">
      <c r="C34" s="18" t="s">
        <v>2076</v>
      </c>
      <c r="F34" s="19" t="s">
        <v>2077</v>
      </c>
      <c r="G34" s="12">
        <v>141537208.7322</v>
      </c>
    </row>
    <row r="35" spans="3:7">
      <c r="D35" s="18" t="s">
        <v>225</v>
      </c>
      <c r="F35" s="19" t="s">
        <v>2066</v>
      </c>
      <c r="G35" s="12">
        <v>51496288.093900003</v>
      </c>
    </row>
    <row r="36" spans="3:7" ht="21">
      <c r="D36" s="18" t="s">
        <v>2004</v>
      </c>
      <c r="F36" s="19" t="s">
        <v>2068</v>
      </c>
      <c r="G36" s="12">
        <v>90040920.638300002</v>
      </c>
    </row>
    <row r="37" spans="3:7" ht="21">
      <c r="C37" s="18" t="s">
        <v>2002</v>
      </c>
      <c r="F37" s="19" t="s">
        <v>2003</v>
      </c>
      <c r="G37" s="12">
        <v>150631.59090000001</v>
      </c>
    </row>
    <row r="38" spans="3:7">
      <c r="D38" s="18" t="s">
        <v>319</v>
      </c>
      <c r="F38" s="19" t="s">
        <v>2074</v>
      </c>
      <c r="G38" s="12">
        <v>150631.59090000001</v>
      </c>
    </row>
    <row r="39" spans="3:7">
      <c r="E39" s="18" t="s">
        <v>272</v>
      </c>
      <c r="F39" s="19" t="s">
        <v>273</v>
      </c>
      <c r="G39" s="12">
        <v>150631.59088999999</v>
      </c>
    </row>
    <row r="40" spans="3:7">
      <c r="C40" s="18" t="s">
        <v>2005</v>
      </c>
      <c r="F40" s="19" t="s">
        <v>2006</v>
      </c>
      <c r="G40" s="12">
        <v>2085184.3946</v>
      </c>
    </row>
    <row r="41" spans="3:7">
      <c r="D41" s="18" t="s">
        <v>319</v>
      </c>
      <c r="F41" s="19" t="s">
        <v>2074</v>
      </c>
      <c r="G41" s="12">
        <v>2085184.3946</v>
      </c>
    </row>
    <row r="42" spans="3:7">
      <c r="E42" s="18" t="s">
        <v>272</v>
      </c>
      <c r="F42" s="19" t="s">
        <v>273</v>
      </c>
      <c r="G42" s="12">
        <v>2085184.3944999999</v>
      </c>
    </row>
    <row r="43" spans="3:7" ht="21">
      <c r="C43" s="18" t="s">
        <v>2007</v>
      </c>
      <c r="F43" s="19" t="s">
        <v>2008</v>
      </c>
      <c r="G43" s="12">
        <v>1623603.7655</v>
      </c>
    </row>
    <row r="44" spans="3:7">
      <c r="D44" s="18" t="s">
        <v>1918</v>
      </c>
      <c r="F44" s="19" t="s">
        <v>2066</v>
      </c>
      <c r="G44" s="12">
        <v>665949.28929999995</v>
      </c>
    </row>
    <row r="45" spans="3:7" ht="21">
      <c r="D45" s="18" t="s">
        <v>2004</v>
      </c>
      <c r="F45" s="19" t="s">
        <v>2068</v>
      </c>
      <c r="G45" s="12">
        <v>957654.47620000003</v>
      </c>
    </row>
    <row r="46" spans="3:7" ht="21">
      <c r="C46" s="18" t="s">
        <v>2009</v>
      </c>
      <c r="F46" s="19" t="s">
        <v>2010</v>
      </c>
      <c r="G46" s="12">
        <v>408731.52559999999</v>
      </c>
    </row>
    <row r="47" spans="3:7">
      <c r="D47" s="18" t="s">
        <v>319</v>
      </c>
      <c r="F47" s="19" t="s">
        <v>2074</v>
      </c>
      <c r="G47" s="12">
        <v>408731.52559999999</v>
      </c>
    </row>
    <row r="48" spans="3:7">
      <c r="E48" s="18" t="s">
        <v>272</v>
      </c>
      <c r="F48" s="19" t="s">
        <v>273</v>
      </c>
      <c r="G48" s="12">
        <v>408731.52559999999</v>
      </c>
    </row>
    <row r="49" spans="2:7" ht="31.5">
      <c r="C49" s="18" t="s">
        <v>2015</v>
      </c>
      <c r="F49" s="19" t="s">
        <v>2016</v>
      </c>
      <c r="G49" s="12">
        <v>1203.163</v>
      </c>
    </row>
    <row r="50" spans="2:7">
      <c r="D50" s="18" t="s">
        <v>2078</v>
      </c>
      <c r="F50" s="19" t="s">
        <v>2074</v>
      </c>
      <c r="G50" s="12">
        <v>1203.163</v>
      </c>
    </row>
    <row r="51" spans="2:7">
      <c r="E51" s="18" t="s">
        <v>272</v>
      </c>
      <c r="F51" s="19" t="s">
        <v>273</v>
      </c>
      <c r="G51" s="12">
        <v>1203.1630399999999</v>
      </c>
    </row>
    <row r="52" spans="2:7" ht="31.5">
      <c r="C52" s="18" t="s">
        <v>2027</v>
      </c>
      <c r="F52" s="19" t="s">
        <v>2028</v>
      </c>
      <c r="G52" s="12">
        <v>301.36739999999998</v>
      </c>
    </row>
    <row r="53" spans="2:7">
      <c r="D53" s="18" t="s">
        <v>319</v>
      </c>
      <c r="F53" s="19" t="s">
        <v>2074</v>
      </c>
      <c r="G53" s="12">
        <v>301.36739999999998</v>
      </c>
    </row>
    <row r="54" spans="2:7">
      <c r="E54" s="18" t="s">
        <v>272</v>
      </c>
      <c r="F54" s="19" t="s">
        <v>273</v>
      </c>
      <c r="G54" s="12">
        <v>301.36739999999998</v>
      </c>
    </row>
    <row r="55" spans="2:7">
      <c r="B55" s="18" t="s">
        <v>216</v>
      </c>
      <c r="F55" s="19" t="s">
        <v>2079</v>
      </c>
      <c r="G55" s="12">
        <v>1071686152.179</v>
      </c>
    </row>
    <row r="56" spans="2:7" ht="21">
      <c r="C56" s="18" t="s">
        <v>303</v>
      </c>
      <c r="F56" s="19" t="s">
        <v>304</v>
      </c>
      <c r="G56" s="12">
        <v>1159327.5677</v>
      </c>
    </row>
    <row r="57" spans="2:7" ht="21">
      <c r="D57" s="18" t="s">
        <v>267</v>
      </c>
      <c r="F57" s="19" t="s">
        <v>2080</v>
      </c>
      <c r="G57" s="12">
        <v>1159327.5677</v>
      </c>
    </row>
    <row r="58" spans="2:7">
      <c r="C58" s="18" t="s">
        <v>213</v>
      </c>
      <c r="F58" s="19" t="s">
        <v>1</v>
      </c>
      <c r="G58" s="12">
        <v>1172199.2774</v>
      </c>
    </row>
    <row r="59" spans="2:7" ht="21">
      <c r="D59" s="18" t="s">
        <v>267</v>
      </c>
      <c r="F59" s="19" t="s">
        <v>2081</v>
      </c>
      <c r="G59" s="12">
        <v>1172199.2774</v>
      </c>
    </row>
    <row r="60" spans="2:7">
      <c r="C60" s="18" t="s">
        <v>220</v>
      </c>
      <c r="F60" s="19" t="s">
        <v>2</v>
      </c>
      <c r="G60" s="12">
        <v>35554372.498999998</v>
      </c>
    </row>
    <row r="61" spans="2:7">
      <c r="D61" s="18" t="s">
        <v>2082</v>
      </c>
      <c r="F61" s="19" t="s">
        <v>2083</v>
      </c>
      <c r="G61" s="12">
        <v>35554372.498999998</v>
      </c>
    </row>
    <row r="62" spans="2:7">
      <c r="E62" s="18" t="s">
        <v>229</v>
      </c>
      <c r="F62" s="19" t="s">
        <v>2084</v>
      </c>
      <c r="G62" s="12">
        <v>3013259.9010999999</v>
      </c>
    </row>
    <row r="63" spans="2:7" ht="21">
      <c r="E63" s="18" t="s">
        <v>230</v>
      </c>
      <c r="F63" s="19" t="s">
        <v>2085</v>
      </c>
      <c r="G63" s="12">
        <v>28107152.5414</v>
      </c>
    </row>
    <row r="64" spans="2:7">
      <c r="E64" s="18" t="s">
        <v>234</v>
      </c>
      <c r="F64" s="19" t="s">
        <v>2086</v>
      </c>
      <c r="G64" s="12">
        <v>1723893.4661999999</v>
      </c>
    </row>
    <row r="65" spans="3:7" ht="21">
      <c r="E65" s="18" t="s">
        <v>236</v>
      </c>
      <c r="F65" s="19" t="s">
        <v>2087</v>
      </c>
      <c r="G65" s="12">
        <v>582574.68000000005</v>
      </c>
    </row>
    <row r="66" spans="3:7">
      <c r="E66" s="18" t="s">
        <v>238</v>
      </c>
      <c r="F66" s="19" t="s">
        <v>2088</v>
      </c>
      <c r="G66" s="12">
        <v>47337</v>
      </c>
    </row>
    <row r="67" spans="3:7">
      <c r="E67" s="18" t="s">
        <v>321</v>
      </c>
      <c r="F67" s="19" t="s">
        <v>2089</v>
      </c>
      <c r="G67" s="12">
        <v>16836</v>
      </c>
    </row>
    <row r="68" spans="3:7">
      <c r="E68" s="18" t="s">
        <v>219</v>
      </c>
      <c r="F68" s="19" t="s">
        <v>2073</v>
      </c>
      <c r="G68" s="12">
        <v>127490.91130000001</v>
      </c>
    </row>
    <row r="69" spans="3:7">
      <c r="E69" s="18" t="s">
        <v>1201</v>
      </c>
      <c r="F69" s="19" t="s">
        <v>2090</v>
      </c>
      <c r="G69" s="12">
        <v>1935827.9990000001</v>
      </c>
    </row>
    <row r="70" spans="3:7">
      <c r="C70" s="18" t="s">
        <v>1964</v>
      </c>
      <c r="F70" s="19" t="s">
        <v>1965</v>
      </c>
      <c r="G70" s="12">
        <v>5561396.5629000003</v>
      </c>
    </row>
    <row r="71" spans="3:7">
      <c r="D71" s="18" t="s">
        <v>267</v>
      </c>
      <c r="F71" s="19" t="s">
        <v>2091</v>
      </c>
      <c r="G71" s="12">
        <v>1303773.0251</v>
      </c>
    </row>
    <row r="72" spans="3:7">
      <c r="E72" s="18" t="s">
        <v>230</v>
      </c>
      <c r="F72" s="19" t="s">
        <v>2092</v>
      </c>
      <c r="G72" s="12">
        <v>1235747.733</v>
      </c>
    </row>
    <row r="73" spans="3:7" ht="21">
      <c r="E73" s="18" t="s">
        <v>219</v>
      </c>
      <c r="F73" s="19" t="s">
        <v>2093</v>
      </c>
      <c r="G73" s="12">
        <v>68025.292100000006</v>
      </c>
    </row>
    <row r="74" spans="3:7">
      <c r="D74" s="18" t="s">
        <v>295</v>
      </c>
      <c r="F74" s="19" t="s">
        <v>2094</v>
      </c>
      <c r="G74" s="12">
        <v>4257623.5378</v>
      </c>
    </row>
    <row r="75" spans="3:7">
      <c r="E75" s="18" t="s">
        <v>229</v>
      </c>
      <c r="F75" s="19" t="s">
        <v>2095</v>
      </c>
      <c r="G75" s="12">
        <v>4242527.9386</v>
      </c>
    </row>
    <row r="76" spans="3:7">
      <c r="E76" s="18" t="s">
        <v>219</v>
      </c>
      <c r="F76" s="19" t="s">
        <v>2096</v>
      </c>
      <c r="G76" s="12">
        <v>15095.599200000001</v>
      </c>
    </row>
    <row r="77" spans="3:7">
      <c r="C77" s="18" t="s">
        <v>2097</v>
      </c>
      <c r="F77" s="19" t="s">
        <v>2098</v>
      </c>
      <c r="G77" s="12">
        <v>38769244.121699996</v>
      </c>
    </row>
    <row r="78" spans="3:7" ht="21">
      <c r="D78" s="18" t="s">
        <v>1918</v>
      </c>
      <c r="F78" s="19" t="s">
        <v>2099</v>
      </c>
      <c r="G78" s="12">
        <v>19757603.383000001</v>
      </c>
    </row>
    <row r="79" spans="3:7">
      <c r="E79" s="18" t="s">
        <v>231</v>
      </c>
      <c r="F79" s="19" t="s">
        <v>271</v>
      </c>
      <c r="G79" s="12">
        <v>63</v>
      </c>
    </row>
    <row r="80" spans="3:7">
      <c r="E80" s="18" t="s">
        <v>272</v>
      </c>
      <c r="F80" s="19" t="s">
        <v>273</v>
      </c>
      <c r="G80" s="12">
        <v>19757540.383000001</v>
      </c>
    </row>
    <row r="81" spans="3:7" ht="21">
      <c r="D81" s="18" t="s">
        <v>277</v>
      </c>
      <c r="F81" s="19" t="s">
        <v>2100</v>
      </c>
      <c r="G81" s="12">
        <v>18201596.632199999</v>
      </c>
    </row>
    <row r="82" spans="3:7">
      <c r="E82" s="18" t="s">
        <v>231</v>
      </c>
      <c r="F82" s="19" t="s">
        <v>271</v>
      </c>
      <c r="G82" s="12">
        <v>51858.648300000001</v>
      </c>
    </row>
    <row r="83" spans="3:7">
      <c r="E83" s="18" t="s">
        <v>272</v>
      </c>
      <c r="F83" s="19" t="s">
        <v>273</v>
      </c>
      <c r="G83" s="12">
        <v>18149737.983899999</v>
      </c>
    </row>
    <row r="84" spans="3:7">
      <c r="D84" s="18" t="s">
        <v>2053</v>
      </c>
      <c r="F84" s="19" t="s">
        <v>2101</v>
      </c>
      <c r="G84" s="12">
        <v>810044.10640000005</v>
      </c>
    </row>
    <row r="85" spans="3:7">
      <c r="C85" s="18" t="s">
        <v>327</v>
      </c>
      <c r="F85" s="19" t="s">
        <v>328</v>
      </c>
      <c r="G85" s="12">
        <v>14923358.428200001</v>
      </c>
    </row>
    <row r="86" spans="3:7">
      <c r="D86" s="18" t="s">
        <v>1678</v>
      </c>
      <c r="F86" s="19" t="s">
        <v>2102</v>
      </c>
      <c r="G86" s="12">
        <v>0</v>
      </c>
    </row>
    <row r="87" spans="3:7" ht="21">
      <c r="D87" s="18" t="s">
        <v>2103</v>
      </c>
      <c r="F87" s="19" t="s">
        <v>2104</v>
      </c>
      <c r="G87" s="12">
        <v>14923358.428200001</v>
      </c>
    </row>
    <row r="88" spans="3:7">
      <c r="E88" s="18" t="s">
        <v>231</v>
      </c>
      <c r="F88" s="19" t="s">
        <v>271</v>
      </c>
      <c r="G88" s="12">
        <v>4450076</v>
      </c>
    </row>
    <row r="89" spans="3:7">
      <c r="E89" s="18" t="s">
        <v>272</v>
      </c>
      <c r="F89" s="19" t="s">
        <v>273</v>
      </c>
      <c r="G89" s="12">
        <v>2200844.89219</v>
      </c>
    </row>
    <row r="90" spans="3:7">
      <c r="E90" s="18" t="s">
        <v>1927</v>
      </c>
      <c r="F90" s="19" t="s">
        <v>2105</v>
      </c>
      <c r="G90" s="12">
        <v>8272437.5360399997</v>
      </c>
    </row>
    <row r="91" spans="3:7" ht="21">
      <c r="C91" s="18" t="s">
        <v>330</v>
      </c>
      <c r="F91" s="19" t="s">
        <v>4</v>
      </c>
      <c r="G91" s="12">
        <v>451920.12800000003</v>
      </c>
    </row>
    <row r="92" spans="3:7" ht="21">
      <c r="D92" s="18" t="s">
        <v>1954</v>
      </c>
      <c r="F92" s="19" t="s">
        <v>2104</v>
      </c>
      <c r="G92" s="12">
        <v>451920.12800000003</v>
      </c>
    </row>
    <row r="93" spans="3:7">
      <c r="E93" s="18" t="s">
        <v>272</v>
      </c>
      <c r="F93" s="19" t="s">
        <v>273</v>
      </c>
      <c r="G93" s="12">
        <v>451920.12800000003</v>
      </c>
    </row>
    <row r="94" spans="3:7">
      <c r="C94" s="18" t="s">
        <v>2106</v>
      </c>
      <c r="F94" s="19" t="s">
        <v>2107</v>
      </c>
      <c r="G94" s="12">
        <v>23565030.5856</v>
      </c>
    </row>
    <row r="95" spans="3:7">
      <c r="D95" s="18" t="s">
        <v>277</v>
      </c>
      <c r="F95" s="19" t="s">
        <v>2108</v>
      </c>
      <c r="G95" s="12">
        <v>19164287.566599999</v>
      </c>
    </row>
    <row r="96" spans="3:7" ht="21">
      <c r="D96" s="18" t="s">
        <v>279</v>
      </c>
      <c r="F96" s="19" t="s">
        <v>2109</v>
      </c>
      <c r="G96" s="12">
        <v>4400743.0190000003</v>
      </c>
    </row>
    <row r="97" spans="3:7">
      <c r="C97" s="18" t="s">
        <v>331</v>
      </c>
      <c r="F97" s="19" t="s">
        <v>5</v>
      </c>
      <c r="G97" s="12">
        <v>19485008.0832</v>
      </c>
    </row>
    <row r="98" spans="3:7" ht="21">
      <c r="D98" s="18" t="s">
        <v>1984</v>
      </c>
      <c r="F98" s="19" t="s">
        <v>2104</v>
      </c>
      <c r="G98" s="12">
        <v>19280081.693999998</v>
      </c>
    </row>
    <row r="99" spans="3:7">
      <c r="E99" s="18" t="s">
        <v>231</v>
      </c>
      <c r="F99" s="19" t="s">
        <v>271</v>
      </c>
      <c r="G99" s="12">
        <v>1631577.9999899999</v>
      </c>
    </row>
    <row r="100" spans="3:7">
      <c r="E100" s="18" t="s">
        <v>272</v>
      </c>
      <c r="F100" s="19" t="s">
        <v>273</v>
      </c>
      <c r="G100" s="12">
        <v>8180233.8151000002</v>
      </c>
    </row>
    <row r="101" spans="3:7">
      <c r="E101" s="18" t="s">
        <v>1927</v>
      </c>
      <c r="F101" s="19" t="s">
        <v>2105</v>
      </c>
      <c r="G101" s="12">
        <v>9468269.8789099995</v>
      </c>
    </row>
    <row r="102" spans="3:7">
      <c r="D102" s="18" t="s">
        <v>1678</v>
      </c>
      <c r="F102" s="19" t="s">
        <v>2102</v>
      </c>
      <c r="G102" s="12">
        <v>204926.38920000001</v>
      </c>
    </row>
    <row r="103" spans="3:7">
      <c r="C103" s="18" t="s">
        <v>2110</v>
      </c>
      <c r="F103" s="19" t="s">
        <v>2111</v>
      </c>
      <c r="G103" s="12">
        <v>76907218.765599996</v>
      </c>
    </row>
    <row r="104" spans="3:7">
      <c r="D104" s="18" t="s">
        <v>1918</v>
      </c>
      <c r="F104" s="19" t="s">
        <v>2112</v>
      </c>
      <c r="G104" s="12">
        <v>67351863.464499995</v>
      </c>
    </row>
    <row r="105" spans="3:7">
      <c r="E105" s="18" t="s">
        <v>231</v>
      </c>
      <c r="F105" s="19" t="s">
        <v>271</v>
      </c>
      <c r="G105" s="12">
        <v>111626.8498</v>
      </c>
    </row>
    <row r="106" spans="3:7">
      <c r="E106" s="18" t="s">
        <v>272</v>
      </c>
      <c r="F106" s="19" t="s">
        <v>273</v>
      </c>
      <c r="G106" s="12">
        <v>67240236.614600003</v>
      </c>
    </row>
    <row r="107" spans="3:7">
      <c r="D107" s="18" t="s">
        <v>248</v>
      </c>
      <c r="F107" s="19" t="s">
        <v>2113</v>
      </c>
      <c r="G107" s="12">
        <v>3044884.5378</v>
      </c>
    </row>
    <row r="108" spans="3:7">
      <c r="E108" s="18" t="s">
        <v>272</v>
      </c>
      <c r="F108" s="19" t="s">
        <v>273</v>
      </c>
      <c r="G108" s="12">
        <v>3044884.5378999999</v>
      </c>
    </row>
    <row r="109" spans="3:7" ht="21">
      <c r="D109" s="18" t="s">
        <v>267</v>
      </c>
      <c r="F109" s="19" t="s">
        <v>2100</v>
      </c>
      <c r="G109" s="12">
        <v>2328049.6431</v>
      </c>
    </row>
    <row r="110" spans="3:7">
      <c r="E110" s="18" t="s">
        <v>231</v>
      </c>
      <c r="F110" s="19" t="s">
        <v>271</v>
      </c>
      <c r="G110" s="12">
        <v>2296</v>
      </c>
    </row>
    <row r="111" spans="3:7">
      <c r="E111" s="18" t="s">
        <v>272</v>
      </c>
      <c r="F111" s="19" t="s">
        <v>273</v>
      </c>
      <c r="G111" s="12">
        <v>2325753.6431</v>
      </c>
    </row>
    <row r="112" spans="3:7">
      <c r="D112" s="18" t="s">
        <v>214</v>
      </c>
      <c r="F112" s="19" t="s">
        <v>2101</v>
      </c>
      <c r="G112" s="12">
        <v>4137308.2379999999</v>
      </c>
    </row>
    <row r="113" spans="3:7" ht="21">
      <c r="D113" s="18" t="s">
        <v>221</v>
      </c>
      <c r="F113" s="19" t="s">
        <v>2114</v>
      </c>
      <c r="G113" s="12">
        <v>45112.882100000003</v>
      </c>
    </row>
    <row r="114" spans="3:7">
      <c r="C114" s="18" t="s">
        <v>334</v>
      </c>
      <c r="F114" s="19" t="s">
        <v>335</v>
      </c>
      <c r="G114" s="12">
        <v>24276036.493900001</v>
      </c>
    </row>
    <row r="115" spans="3:7">
      <c r="D115" s="18" t="s">
        <v>288</v>
      </c>
      <c r="F115" s="19" t="s">
        <v>2115</v>
      </c>
      <c r="G115" s="12">
        <v>10956610.4438</v>
      </c>
    </row>
    <row r="116" spans="3:7">
      <c r="E116" s="18" t="s">
        <v>272</v>
      </c>
      <c r="F116" s="19" t="s">
        <v>273</v>
      </c>
      <c r="G116" s="12">
        <v>3149651.08494</v>
      </c>
    </row>
    <row r="117" spans="3:7">
      <c r="E117" s="18" t="s">
        <v>1927</v>
      </c>
      <c r="F117" s="19" t="s">
        <v>2105</v>
      </c>
      <c r="G117" s="12">
        <v>7806959.3589000003</v>
      </c>
    </row>
    <row r="118" spans="3:7" ht="21">
      <c r="D118" s="18" t="s">
        <v>314</v>
      </c>
      <c r="F118" s="19" t="s">
        <v>2104</v>
      </c>
      <c r="G118" s="12">
        <v>13319426.050100001</v>
      </c>
    </row>
    <row r="119" spans="3:7">
      <c r="E119" s="18" t="s">
        <v>267</v>
      </c>
      <c r="F119" s="19" t="s">
        <v>1997</v>
      </c>
      <c r="G119" s="12">
        <v>545336.23540000001</v>
      </c>
    </row>
    <row r="120" spans="3:7">
      <c r="E120" s="18" t="s">
        <v>231</v>
      </c>
      <c r="F120" s="19" t="s">
        <v>271</v>
      </c>
      <c r="G120" s="12">
        <v>7843246.08605</v>
      </c>
    </row>
    <row r="121" spans="3:7">
      <c r="E121" s="18" t="s">
        <v>272</v>
      </c>
      <c r="F121" s="19" t="s">
        <v>273</v>
      </c>
      <c r="G121" s="12">
        <v>3882778.5623499998</v>
      </c>
    </row>
    <row r="122" spans="3:7">
      <c r="E122" s="18" t="s">
        <v>1927</v>
      </c>
      <c r="F122" s="19" t="s">
        <v>2105</v>
      </c>
      <c r="G122" s="12">
        <v>1048065.1663</v>
      </c>
    </row>
    <row r="123" spans="3:7" ht="21">
      <c r="C123" s="18" t="s">
        <v>2116</v>
      </c>
      <c r="F123" s="19" t="s">
        <v>2117</v>
      </c>
      <c r="G123" s="12">
        <v>4055032.0282000001</v>
      </c>
    </row>
    <row r="124" spans="3:7">
      <c r="D124" s="18" t="s">
        <v>277</v>
      </c>
      <c r="F124" s="19" t="s">
        <v>2108</v>
      </c>
      <c r="G124" s="12">
        <v>3685746.0282000001</v>
      </c>
    </row>
    <row r="125" spans="3:7" ht="21">
      <c r="D125" s="18" t="s">
        <v>279</v>
      </c>
      <c r="F125" s="19" t="s">
        <v>2109</v>
      </c>
      <c r="G125" s="12">
        <v>369286</v>
      </c>
    </row>
    <row r="126" spans="3:7" ht="21">
      <c r="C126" s="18" t="s">
        <v>2118</v>
      </c>
      <c r="F126" s="19" t="s">
        <v>2119</v>
      </c>
      <c r="G126" s="12">
        <v>1311210.3391</v>
      </c>
    </row>
    <row r="127" spans="3:7">
      <c r="D127" s="18" t="s">
        <v>1956</v>
      </c>
      <c r="F127" s="19" t="s">
        <v>2108</v>
      </c>
      <c r="G127" s="12">
        <v>1311210.3391</v>
      </c>
    </row>
    <row r="128" spans="3:7">
      <c r="C128" s="18" t="s">
        <v>2076</v>
      </c>
      <c r="F128" s="19" t="s">
        <v>2077</v>
      </c>
      <c r="G128" s="12">
        <v>716936878.57140005</v>
      </c>
    </row>
    <row r="129" spans="3:7">
      <c r="D129" s="18" t="s">
        <v>1918</v>
      </c>
      <c r="F129" s="19" t="s">
        <v>2112</v>
      </c>
      <c r="G129" s="12">
        <v>688027946.62279999</v>
      </c>
    </row>
    <row r="130" spans="3:7">
      <c r="E130" s="18" t="s">
        <v>231</v>
      </c>
      <c r="F130" s="19" t="s">
        <v>271</v>
      </c>
      <c r="G130" s="12">
        <v>1263740.5718</v>
      </c>
    </row>
    <row r="131" spans="3:7">
      <c r="E131" s="18" t="s">
        <v>272</v>
      </c>
      <c r="F131" s="19" t="s">
        <v>273</v>
      </c>
      <c r="G131" s="12">
        <v>686764206.05089998</v>
      </c>
    </row>
    <row r="132" spans="3:7">
      <c r="D132" s="18" t="s">
        <v>277</v>
      </c>
      <c r="F132" s="19" t="s">
        <v>2101</v>
      </c>
      <c r="G132" s="12">
        <v>27534915.6842</v>
      </c>
    </row>
    <row r="133" spans="3:7" ht="21">
      <c r="D133" s="18" t="s">
        <v>2120</v>
      </c>
      <c r="F133" s="19" t="s">
        <v>2121</v>
      </c>
      <c r="G133" s="12">
        <v>1374016.2644</v>
      </c>
    </row>
    <row r="134" spans="3:7">
      <c r="C134" s="18" t="s">
        <v>2122</v>
      </c>
      <c r="F134" s="19" t="s">
        <v>2123</v>
      </c>
      <c r="G134" s="12">
        <v>11140692.8495</v>
      </c>
    </row>
    <row r="135" spans="3:7">
      <c r="D135" s="18" t="s">
        <v>1956</v>
      </c>
      <c r="F135" s="19" t="s">
        <v>2108</v>
      </c>
      <c r="G135" s="12">
        <v>11140692.8495</v>
      </c>
    </row>
    <row r="136" spans="3:7" ht="21">
      <c r="C136" s="18" t="s">
        <v>2002</v>
      </c>
      <c r="F136" s="19" t="s">
        <v>2003</v>
      </c>
      <c r="G136" s="12">
        <v>7311932.3521999996</v>
      </c>
    </row>
    <row r="137" spans="3:7" ht="21">
      <c r="D137" s="18" t="s">
        <v>261</v>
      </c>
      <c r="F137" s="19" t="s">
        <v>2104</v>
      </c>
      <c r="G137" s="12">
        <v>7311932.3521999996</v>
      </c>
    </row>
    <row r="138" spans="3:7">
      <c r="E138" s="18" t="s">
        <v>231</v>
      </c>
      <c r="F138" s="19" t="s">
        <v>271</v>
      </c>
      <c r="G138" s="12">
        <v>600000</v>
      </c>
    </row>
    <row r="139" spans="3:7">
      <c r="E139" s="18" t="s">
        <v>272</v>
      </c>
      <c r="F139" s="19" t="s">
        <v>273</v>
      </c>
      <c r="G139" s="12">
        <v>4703346.3498</v>
      </c>
    </row>
    <row r="140" spans="3:7">
      <c r="E140" s="18" t="s">
        <v>1927</v>
      </c>
      <c r="F140" s="19" t="s">
        <v>2105</v>
      </c>
      <c r="G140" s="12">
        <v>2008586.0023699999</v>
      </c>
    </row>
    <row r="141" spans="3:7">
      <c r="C141" s="18" t="s">
        <v>2005</v>
      </c>
      <c r="F141" s="19" t="s">
        <v>2006</v>
      </c>
      <c r="G141" s="12">
        <v>69088253.256699994</v>
      </c>
    </row>
    <row r="142" spans="3:7" ht="21">
      <c r="D142" s="18" t="s">
        <v>264</v>
      </c>
      <c r="F142" s="19" t="s">
        <v>2104</v>
      </c>
      <c r="G142" s="12">
        <v>69088253.256699994</v>
      </c>
    </row>
    <row r="143" spans="3:7">
      <c r="E143" s="18" t="s">
        <v>231</v>
      </c>
      <c r="F143" s="19" t="s">
        <v>271</v>
      </c>
      <c r="G143" s="12">
        <v>7184894.0096699996</v>
      </c>
    </row>
    <row r="144" spans="3:7">
      <c r="E144" s="18" t="s">
        <v>272</v>
      </c>
      <c r="F144" s="19" t="s">
        <v>273</v>
      </c>
      <c r="G144" s="12">
        <v>17399088.817699999</v>
      </c>
    </row>
    <row r="145" spans="3:7">
      <c r="E145" s="18" t="s">
        <v>1927</v>
      </c>
      <c r="F145" s="19" t="s">
        <v>2105</v>
      </c>
      <c r="G145" s="12">
        <v>44504270.42932</v>
      </c>
    </row>
    <row r="146" spans="3:7" ht="21">
      <c r="C146" s="18" t="s">
        <v>2007</v>
      </c>
      <c r="F146" s="19" t="s">
        <v>2008</v>
      </c>
      <c r="G146" s="12">
        <v>13555778.582900001</v>
      </c>
    </row>
    <row r="147" spans="3:7">
      <c r="D147" s="18" t="s">
        <v>248</v>
      </c>
      <c r="F147" s="19" t="s">
        <v>2112</v>
      </c>
      <c r="G147" s="12">
        <v>12627432.18</v>
      </c>
    </row>
    <row r="148" spans="3:7">
      <c r="E148" s="18" t="s">
        <v>231</v>
      </c>
      <c r="F148" s="19" t="s">
        <v>271</v>
      </c>
      <c r="G148" s="12">
        <v>26426.9784</v>
      </c>
    </row>
    <row r="149" spans="3:7">
      <c r="E149" s="18" t="s">
        <v>272</v>
      </c>
      <c r="F149" s="19" t="s">
        <v>273</v>
      </c>
      <c r="G149" s="12">
        <v>12601005.2017</v>
      </c>
    </row>
    <row r="150" spans="3:7">
      <c r="D150" s="18" t="s">
        <v>267</v>
      </c>
      <c r="F150" s="19" t="s">
        <v>2124</v>
      </c>
      <c r="G150" s="12">
        <v>459078.45929999999</v>
      </c>
    </row>
    <row r="151" spans="3:7">
      <c r="D151" s="18" t="s">
        <v>314</v>
      </c>
      <c r="F151" s="19" t="s">
        <v>2108</v>
      </c>
      <c r="G151" s="12">
        <v>469267.9436</v>
      </c>
    </row>
    <row r="152" spans="3:7" ht="21">
      <c r="C152" s="18" t="s">
        <v>2009</v>
      </c>
      <c r="F152" s="19" t="s">
        <v>2010</v>
      </c>
      <c r="G152" s="12">
        <v>4887709.6813000003</v>
      </c>
    </row>
    <row r="153" spans="3:7" ht="21">
      <c r="D153" s="18" t="s">
        <v>262</v>
      </c>
      <c r="F153" s="19" t="s">
        <v>2104</v>
      </c>
      <c r="G153" s="12">
        <v>4887709.6813000003</v>
      </c>
    </row>
    <row r="154" spans="3:7">
      <c r="E154" s="18" t="s">
        <v>272</v>
      </c>
      <c r="F154" s="19" t="s">
        <v>273</v>
      </c>
      <c r="G154" s="12">
        <v>3062567.7777</v>
      </c>
    </row>
    <row r="155" spans="3:7">
      <c r="E155" s="18" t="s">
        <v>1927</v>
      </c>
      <c r="F155" s="19" t="s">
        <v>2105</v>
      </c>
      <c r="G155" s="12">
        <v>1825141.9036900001</v>
      </c>
    </row>
    <row r="156" spans="3:7" ht="31.5">
      <c r="C156" s="18" t="s">
        <v>2015</v>
      </c>
      <c r="F156" s="19" t="s">
        <v>2016</v>
      </c>
      <c r="G156" s="12">
        <v>792466.85140000004</v>
      </c>
    </row>
    <row r="157" spans="3:7" ht="21">
      <c r="D157" s="18" t="s">
        <v>318</v>
      </c>
      <c r="F157" s="19" t="s">
        <v>2104</v>
      </c>
      <c r="G157" s="12">
        <v>792466.85140000004</v>
      </c>
    </row>
    <row r="158" spans="3:7">
      <c r="E158" s="18" t="s">
        <v>272</v>
      </c>
      <c r="F158" s="19" t="s">
        <v>273</v>
      </c>
      <c r="G158" s="12">
        <v>159940.628</v>
      </c>
    </row>
    <row r="159" spans="3:7">
      <c r="E159" s="18" t="s">
        <v>1927</v>
      </c>
      <c r="F159" s="19" t="s">
        <v>2105</v>
      </c>
      <c r="G159" s="12">
        <v>632526.22340000002</v>
      </c>
    </row>
    <row r="160" spans="3:7" ht="31.5">
      <c r="C160" s="18" t="s">
        <v>2027</v>
      </c>
      <c r="F160" s="19" t="s">
        <v>2028</v>
      </c>
      <c r="G160" s="12">
        <v>7010.8981999999996</v>
      </c>
    </row>
    <row r="161" spans="2:7" ht="21">
      <c r="D161" s="18" t="s">
        <v>967</v>
      </c>
      <c r="F161" s="19" t="s">
        <v>2104</v>
      </c>
      <c r="G161" s="12">
        <v>7010.8981999999996</v>
      </c>
    </row>
    <row r="162" spans="2:7">
      <c r="E162" s="18" t="s">
        <v>272</v>
      </c>
      <c r="F162" s="19" t="s">
        <v>273</v>
      </c>
      <c r="G162" s="12">
        <v>7010.8981999999996</v>
      </c>
    </row>
    <row r="163" spans="2:7" ht="21">
      <c r="C163" s="18" t="s">
        <v>2125</v>
      </c>
      <c r="F163" s="19" t="s">
        <v>2126</v>
      </c>
      <c r="G163" s="12">
        <v>626653.25450000004</v>
      </c>
    </row>
    <row r="164" spans="2:7">
      <c r="D164" s="18" t="s">
        <v>1956</v>
      </c>
      <c r="F164" s="19" t="s">
        <v>2108</v>
      </c>
      <c r="G164" s="12">
        <v>626653.25450000004</v>
      </c>
    </row>
    <row r="165" spans="2:7">
      <c r="C165" s="18" t="s">
        <v>2127</v>
      </c>
      <c r="F165" s="111" t="s">
        <v>416</v>
      </c>
      <c r="G165" s="12">
        <v>147421</v>
      </c>
    </row>
    <row r="166" spans="2:7">
      <c r="D166" s="18" t="s">
        <v>1956</v>
      </c>
      <c r="F166" s="19" t="s">
        <v>2108</v>
      </c>
      <c r="G166" s="12">
        <v>147421</v>
      </c>
    </row>
    <row r="167" spans="2:7">
      <c r="B167" s="18" t="s">
        <v>292</v>
      </c>
      <c r="F167" s="19" t="s">
        <v>2128</v>
      </c>
      <c r="G167" s="12">
        <v>130897760.77609999</v>
      </c>
    </row>
    <row r="168" spans="2:7">
      <c r="C168" s="18" t="s">
        <v>213</v>
      </c>
      <c r="F168" s="19" t="s">
        <v>1</v>
      </c>
      <c r="G168" s="12">
        <v>561484.64350000001</v>
      </c>
    </row>
    <row r="169" spans="2:7" ht="21">
      <c r="D169" s="18" t="s">
        <v>1956</v>
      </c>
      <c r="F169" s="19" t="s">
        <v>2129</v>
      </c>
      <c r="G169" s="12">
        <v>561484.64350000001</v>
      </c>
    </row>
    <row r="170" spans="2:7">
      <c r="C170" s="18" t="s">
        <v>220</v>
      </c>
      <c r="F170" s="19" t="s">
        <v>2</v>
      </c>
      <c r="G170" s="12">
        <v>5323675.5230999999</v>
      </c>
    </row>
    <row r="171" spans="2:7">
      <c r="D171" s="18" t="s">
        <v>2130</v>
      </c>
      <c r="F171" s="19" t="s">
        <v>2131</v>
      </c>
      <c r="G171" s="12">
        <v>5323675.5230999999</v>
      </c>
    </row>
    <row r="172" spans="2:7" ht="21">
      <c r="E172" s="18" t="s">
        <v>229</v>
      </c>
      <c r="F172" s="19" t="s">
        <v>2132</v>
      </c>
      <c r="G172" s="12">
        <v>3525752.9421000001</v>
      </c>
    </row>
    <row r="173" spans="2:7" ht="21">
      <c r="E173" s="18" t="s">
        <v>230</v>
      </c>
      <c r="F173" s="19" t="s">
        <v>2133</v>
      </c>
      <c r="G173" s="12">
        <v>32564</v>
      </c>
    </row>
    <row r="174" spans="2:7" ht="21">
      <c r="E174" s="18" t="s">
        <v>1178</v>
      </c>
      <c r="F174" s="19" t="s">
        <v>2134</v>
      </c>
      <c r="G174" s="12">
        <v>27580</v>
      </c>
    </row>
    <row r="175" spans="2:7" ht="21">
      <c r="E175" s="18" t="s">
        <v>1860</v>
      </c>
      <c r="F175" s="19" t="s">
        <v>2135</v>
      </c>
      <c r="G175" s="12">
        <v>1737778.581</v>
      </c>
    </row>
    <row r="176" spans="2:7">
      <c r="B176" s="656"/>
      <c r="C176" s="656" t="s">
        <v>1674</v>
      </c>
      <c r="D176" s="656"/>
      <c r="E176" s="656"/>
      <c r="F176" s="657" t="s">
        <v>1675</v>
      </c>
      <c r="G176" s="20">
        <v>587525.92200000002</v>
      </c>
    </row>
    <row r="177" spans="2:7" ht="21">
      <c r="B177" s="656"/>
      <c r="C177" s="656"/>
      <c r="D177" s="656" t="s">
        <v>1918</v>
      </c>
      <c r="E177" s="656"/>
      <c r="F177" s="657" t="s">
        <v>2132</v>
      </c>
      <c r="G177" s="20">
        <v>587525.92200000002</v>
      </c>
    </row>
    <row r="178" spans="2:7">
      <c r="B178" s="656"/>
      <c r="C178" s="656" t="s">
        <v>223</v>
      </c>
      <c r="D178" s="656"/>
      <c r="E178" s="656"/>
      <c r="F178" s="657" t="s">
        <v>224</v>
      </c>
      <c r="G178" s="20">
        <v>0</v>
      </c>
    </row>
    <row r="179" spans="2:7" ht="21">
      <c r="B179" s="656"/>
      <c r="C179" s="656"/>
      <c r="D179" s="656" t="s">
        <v>1918</v>
      </c>
      <c r="E179" s="656"/>
      <c r="F179" s="657" t="s">
        <v>2132</v>
      </c>
      <c r="G179" s="20">
        <v>0</v>
      </c>
    </row>
    <row r="180" spans="2:7">
      <c r="C180" s="18" t="s">
        <v>1964</v>
      </c>
      <c r="F180" s="19" t="s">
        <v>1965</v>
      </c>
      <c r="G180" s="12">
        <v>1395552.9879999999</v>
      </c>
    </row>
    <row r="181" spans="2:7" ht="31.5">
      <c r="D181" s="18" t="s">
        <v>277</v>
      </c>
      <c r="F181" s="19" t="s">
        <v>2136</v>
      </c>
      <c r="G181" s="12">
        <v>1395552.9879999999</v>
      </c>
    </row>
    <row r="182" spans="2:7" ht="31.5">
      <c r="E182" s="18" t="s">
        <v>230</v>
      </c>
      <c r="F182" s="19" t="s">
        <v>2137</v>
      </c>
      <c r="G182" s="12">
        <v>1395501.588</v>
      </c>
    </row>
    <row r="183" spans="2:7" ht="31.5">
      <c r="E183" s="18" t="s">
        <v>219</v>
      </c>
      <c r="F183" s="19" t="s">
        <v>2138</v>
      </c>
      <c r="G183" s="12">
        <v>51.4</v>
      </c>
    </row>
    <row r="184" spans="2:7">
      <c r="C184" s="656" t="s">
        <v>269</v>
      </c>
      <c r="D184" s="656"/>
      <c r="E184" s="656"/>
      <c r="F184" s="657" t="s">
        <v>270</v>
      </c>
      <c r="G184" s="20">
        <v>5053134.7604999999</v>
      </c>
    </row>
    <row r="185" spans="2:7" ht="21">
      <c r="C185" s="656"/>
      <c r="D185" s="656" t="s">
        <v>2139</v>
      </c>
      <c r="E185" s="656"/>
      <c r="F185" s="657" t="s">
        <v>2129</v>
      </c>
      <c r="G185" s="20">
        <v>4802078.7736</v>
      </c>
    </row>
    <row r="186" spans="2:7" ht="21">
      <c r="C186" s="656"/>
      <c r="D186" s="656" t="s">
        <v>2140</v>
      </c>
      <c r="E186" s="656"/>
      <c r="F186" s="657" t="s">
        <v>2141</v>
      </c>
      <c r="G186" s="20">
        <v>251055.98699999999</v>
      </c>
    </row>
    <row r="187" spans="2:7">
      <c r="C187" s="18" t="s">
        <v>2097</v>
      </c>
      <c r="F187" s="19" t="s">
        <v>2098</v>
      </c>
      <c r="G187" s="12">
        <v>98826272.771899998</v>
      </c>
    </row>
    <row r="188" spans="2:7" ht="21">
      <c r="D188" s="18" t="s">
        <v>264</v>
      </c>
      <c r="F188" s="19" t="s">
        <v>2142</v>
      </c>
      <c r="G188" s="12">
        <v>95812146.425500005</v>
      </c>
    </row>
    <row r="189" spans="2:7">
      <c r="D189" s="18" t="s">
        <v>2040</v>
      </c>
      <c r="F189" s="19" t="s">
        <v>2143</v>
      </c>
      <c r="G189" s="12">
        <v>3014126.3464000002</v>
      </c>
    </row>
    <row r="190" spans="2:7">
      <c r="C190" s="18" t="s">
        <v>327</v>
      </c>
      <c r="F190" s="19" t="s">
        <v>328</v>
      </c>
      <c r="G190" s="12">
        <v>961923.81909999996</v>
      </c>
    </row>
    <row r="191" spans="2:7" ht="21">
      <c r="D191" s="18" t="s">
        <v>2082</v>
      </c>
      <c r="F191" s="19" t="s">
        <v>2144</v>
      </c>
      <c r="G191" s="12">
        <v>961923.81909999996</v>
      </c>
    </row>
    <row r="192" spans="2:7" ht="21">
      <c r="C192" s="18" t="s">
        <v>330</v>
      </c>
      <c r="F192" s="19" t="s">
        <v>4</v>
      </c>
      <c r="G192" s="12">
        <v>275302.28970000002</v>
      </c>
    </row>
    <row r="193" spans="2:7" ht="21">
      <c r="D193" s="18" t="s">
        <v>2145</v>
      </c>
      <c r="F193" s="19" t="s">
        <v>2146</v>
      </c>
      <c r="G193" s="12">
        <v>275302.28970000002</v>
      </c>
    </row>
    <row r="194" spans="2:7">
      <c r="C194" s="656" t="s">
        <v>274</v>
      </c>
      <c r="D194" s="656"/>
      <c r="E194" s="656"/>
      <c r="F194" s="657" t="s">
        <v>275</v>
      </c>
      <c r="G194" s="20">
        <v>662160</v>
      </c>
    </row>
    <row r="195" spans="2:7" ht="21">
      <c r="C195" s="656"/>
      <c r="D195" s="656" t="s">
        <v>2139</v>
      </c>
      <c r="E195" s="656"/>
      <c r="F195" s="657" t="s">
        <v>2129</v>
      </c>
      <c r="G195" s="20">
        <v>581301</v>
      </c>
    </row>
    <row r="196" spans="2:7" ht="21">
      <c r="C196" s="656"/>
      <c r="D196" s="656" t="s">
        <v>2140</v>
      </c>
      <c r="E196" s="656"/>
      <c r="F196" s="657" t="s">
        <v>2141</v>
      </c>
      <c r="G196" s="20">
        <v>80859</v>
      </c>
    </row>
    <row r="197" spans="2:7">
      <c r="C197" s="18" t="s">
        <v>2110</v>
      </c>
      <c r="F197" s="19" t="s">
        <v>2111</v>
      </c>
      <c r="G197" s="12">
        <v>16401577.899800001</v>
      </c>
    </row>
    <row r="198" spans="2:7">
      <c r="D198" s="18" t="s">
        <v>244</v>
      </c>
      <c r="F198" s="19" t="s">
        <v>2147</v>
      </c>
      <c r="G198" s="12">
        <v>17839.303899999999</v>
      </c>
    </row>
    <row r="199" spans="2:7" ht="21">
      <c r="D199" s="18" t="s">
        <v>264</v>
      </c>
      <c r="F199" s="19" t="s">
        <v>2142</v>
      </c>
      <c r="G199" s="12">
        <v>16383738.595899999</v>
      </c>
    </row>
    <row r="200" spans="2:7">
      <c r="C200" s="18" t="s">
        <v>2076</v>
      </c>
      <c r="F200" s="19" t="s">
        <v>2077</v>
      </c>
      <c r="G200" s="12">
        <v>849150.15850000002</v>
      </c>
    </row>
    <row r="201" spans="2:7">
      <c r="D201" s="18" t="s">
        <v>244</v>
      </c>
      <c r="F201" s="19" t="s">
        <v>2147</v>
      </c>
      <c r="G201" s="12">
        <v>849150.15850000002</v>
      </c>
    </row>
    <row r="202" spans="2:7">
      <c r="B202" s="18" t="s">
        <v>297</v>
      </c>
      <c r="F202" s="19" t="s">
        <v>2148</v>
      </c>
      <c r="G202" s="12">
        <v>24186899.2806</v>
      </c>
    </row>
    <row r="203" spans="2:7">
      <c r="C203" s="18" t="s">
        <v>218</v>
      </c>
      <c r="F203" s="19" t="s">
        <v>0</v>
      </c>
      <c r="G203" s="12">
        <v>11705.673699999999</v>
      </c>
    </row>
    <row r="204" spans="2:7">
      <c r="D204" s="18" t="s">
        <v>2149</v>
      </c>
      <c r="F204" s="19" t="s">
        <v>2150</v>
      </c>
      <c r="G204" s="12">
        <v>11705.673699999999</v>
      </c>
    </row>
    <row r="205" spans="2:7">
      <c r="C205" s="18" t="s">
        <v>1954</v>
      </c>
      <c r="F205" s="19" t="s">
        <v>1955</v>
      </c>
      <c r="G205" s="12">
        <v>3516.6</v>
      </c>
    </row>
    <row r="206" spans="2:7">
      <c r="D206" s="18" t="s">
        <v>2149</v>
      </c>
      <c r="F206" s="19" t="s">
        <v>2150</v>
      </c>
      <c r="G206" s="12">
        <v>3516.6</v>
      </c>
    </row>
    <row r="207" spans="2:7">
      <c r="C207" s="18" t="s">
        <v>1957</v>
      </c>
      <c r="F207" s="19" t="s">
        <v>1958</v>
      </c>
      <c r="G207" s="12">
        <v>58469.173900000002</v>
      </c>
    </row>
    <row r="208" spans="2:7">
      <c r="D208" s="18" t="s">
        <v>2149</v>
      </c>
      <c r="F208" s="19" t="s">
        <v>2150</v>
      </c>
      <c r="G208" s="12">
        <v>58469.173900000002</v>
      </c>
    </row>
    <row r="209" spans="3:7">
      <c r="C209" s="18" t="s">
        <v>1962</v>
      </c>
      <c r="F209" s="19" t="s">
        <v>1963</v>
      </c>
      <c r="G209" s="12">
        <v>15451.5165</v>
      </c>
    </row>
    <row r="210" spans="3:7">
      <c r="D210" s="18" t="s">
        <v>2149</v>
      </c>
      <c r="F210" s="19" t="s">
        <v>2150</v>
      </c>
      <c r="G210" s="12">
        <v>15451.5165</v>
      </c>
    </row>
    <row r="211" spans="3:7">
      <c r="C211" s="18" t="s">
        <v>1933</v>
      </c>
      <c r="F211" s="19" t="s">
        <v>1934</v>
      </c>
      <c r="G211" s="12">
        <v>183431.2985</v>
      </c>
    </row>
    <row r="212" spans="3:7">
      <c r="D212" s="18" t="s">
        <v>2149</v>
      </c>
      <c r="F212" s="19" t="s">
        <v>2150</v>
      </c>
      <c r="G212" s="12">
        <v>183431.2985</v>
      </c>
    </row>
    <row r="213" spans="3:7">
      <c r="C213" s="18" t="s">
        <v>2043</v>
      </c>
      <c r="F213" s="19" t="s">
        <v>2044</v>
      </c>
      <c r="G213" s="12">
        <v>80301.924199999994</v>
      </c>
    </row>
    <row r="214" spans="3:7">
      <c r="D214" s="18" t="s">
        <v>2039</v>
      </c>
      <c r="F214" s="19" t="s">
        <v>2151</v>
      </c>
      <c r="G214" s="12">
        <v>42764.544000000002</v>
      </c>
    </row>
    <row r="215" spans="3:7">
      <c r="D215" s="18" t="s">
        <v>2149</v>
      </c>
      <c r="F215" s="19" t="s">
        <v>2150</v>
      </c>
      <c r="G215" s="12">
        <v>37537.3802</v>
      </c>
    </row>
    <row r="216" spans="3:7">
      <c r="C216" s="18" t="s">
        <v>220</v>
      </c>
      <c r="F216" s="19" t="s">
        <v>2</v>
      </c>
      <c r="G216" s="12">
        <v>12687626.255100001</v>
      </c>
    </row>
    <row r="217" spans="3:7">
      <c r="D217" s="18" t="s">
        <v>2149</v>
      </c>
      <c r="F217" s="19" t="s">
        <v>2150</v>
      </c>
      <c r="G217" s="12">
        <v>4197</v>
      </c>
    </row>
    <row r="218" spans="3:7" ht="21">
      <c r="D218" s="18" t="s">
        <v>2043</v>
      </c>
      <c r="F218" s="19" t="s">
        <v>2152</v>
      </c>
      <c r="G218" s="12">
        <v>194271</v>
      </c>
    </row>
    <row r="219" spans="3:7" ht="21">
      <c r="D219" s="18" t="s">
        <v>1941</v>
      </c>
      <c r="F219" s="19" t="s">
        <v>2153</v>
      </c>
      <c r="G219" s="12">
        <v>11061640.5551</v>
      </c>
    </row>
    <row r="220" spans="3:7" ht="21">
      <c r="D220" s="18" t="s">
        <v>2154</v>
      </c>
      <c r="F220" s="19" t="s">
        <v>2155</v>
      </c>
      <c r="G220" s="12">
        <v>936345.7</v>
      </c>
    </row>
    <row r="221" spans="3:7" ht="21">
      <c r="D221" s="18" t="s">
        <v>2156</v>
      </c>
      <c r="F221" s="19" t="s">
        <v>2157</v>
      </c>
      <c r="G221" s="12">
        <v>491172</v>
      </c>
    </row>
    <row r="222" spans="3:7">
      <c r="C222" s="18" t="s">
        <v>1674</v>
      </c>
      <c r="F222" s="657" t="s">
        <v>1675</v>
      </c>
      <c r="G222" s="20">
        <v>1321021.1979</v>
      </c>
    </row>
    <row r="223" spans="3:7" ht="21">
      <c r="D223" s="18" t="s">
        <v>267</v>
      </c>
      <c r="F223" s="657" t="s">
        <v>2158</v>
      </c>
      <c r="G223" s="20">
        <v>1291775.8149999999</v>
      </c>
    </row>
    <row r="224" spans="3:7">
      <c r="D224" s="18" t="s">
        <v>2149</v>
      </c>
      <c r="F224" s="657" t="s">
        <v>2150</v>
      </c>
      <c r="G224" s="20">
        <v>29245.382900000001</v>
      </c>
    </row>
    <row r="225" spans="3:7">
      <c r="C225" s="18" t="s">
        <v>223</v>
      </c>
      <c r="F225" s="19" t="s">
        <v>224</v>
      </c>
      <c r="G225" s="12">
        <v>0</v>
      </c>
    </row>
    <row r="226" spans="3:7" ht="21">
      <c r="D226" s="18" t="s">
        <v>267</v>
      </c>
      <c r="F226" s="19" t="s">
        <v>2158</v>
      </c>
      <c r="G226" s="12">
        <v>0</v>
      </c>
    </row>
    <row r="227" spans="3:7">
      <c r="C227" s="18" t="s">
        <v>1964</v>
      </c>
      <c r="F227" s="19" t="s">
        <v>1965</v>
      </c>
      <c r="G227" s="12">
        <v>17000</v>
      </c>
    </row>
    <row r="228" spans="3:7" ht="21">
      <c r="D228" s="18" t="s">
        <v>279</v>
      </c>
      <c r="F228" s="19" t="s">
        <v>2159</v>
      </c>
      <c r="G228" s="12">
        <v>7733</v>
      </c>
    </row>
    <row r="229" spans="3:7">
      <c r="D229" s="18" t="s">
        <v>2004</v>
      </c>
      <c r="F229" s="19" t="s">
        <v>2160</v>
      </c>
      <c r="G229" s="12">
        <v>7045</v>
      </c>
    </row>
    <row r="230" spans="3:7">
      <c r="D230" s="18" t="s">
        <v>2149</v>
      </c>
      <c r="F230" s="19" t="s">
        <v>2150</v>
      </c>
      <c r="G230" s="12">
        <v>2222</v>
      </c>
    </row>
    <row r="231" spans="3:7">
      <c r="C231" s="18" t="s">
        <v>1966</v>
      </c>
      <c r="F231" s="19" t="s">
        <v>1967</v>
      </c>
      <c r="G231" s="12">
        <v>3496.2</v>
      </c>
    </row>
    <row r="232" spans="3:7">
      <c r="D232" s="18" t="s">
        <v>2149</v>
      </c>
      <c r="F232" s="19" t="s">
        <v>2150</v>
      </c>
      <c r="G232" s="12">
        <v>3496.2</v>
      </c>
    </row>
    <row r="233" spans="3:7">
      <c r="C233" s="18" t="s">
        <v>1938</v>
      </c>
      <c r="F233" s="19" t="s">
        <v>1939</v>
      </c>
      <c r="G233" s="12">
        <v>78232.670599999998</v>
      </c>
    </row>
    <row r="234" spans="3:7" ht="21">
      <c r="D234" s="18" t="s">
        <v>2060</v>
      </c>
      <c r="F234" s="19" t="s">
        <v>2161</v>
      </c>
      <c r="G234" s="12">
        <v>7999.84</v>
      </c>
    </row>
    <row r="235" spans="3:7">
      <c r="D235" s="18" t="s">
        <v>2149</v>
      </c>
      <c r="F235" s="19" t="s">
        <v>2150</v>
      </c>
      <c r="G235" s="12">
        <v>70232.830600000001</v>
      </c>
    </row>
    <row r="236" spans="3:7">
      <c r="C236" s="18" t="s">
        <v>242</v>
      </c>
      <c r="F236" s="19" t="s">
        <v>243</v>
      </c>
      <c r="G236" s="12">
        <v>237637.4718</v>
      </c>
    </row>
    <row r="237" spans="3:7">
      <c r="D237" s="18" t="s">
        <v>1956</v>
      </c>
      <c r="F237" s="19" t="s">
        <v>2162</v>
      </c>
      <c r="G237" s="12">
        <v>163772</v>
      </c>
    </row>
    <row r="238" spans="3:7">
      <c r="D238" s="18" t="s">
        <v>2149</v>
      </c>
      <c r="F238" s="19" t="s">
        <v>2150</v>
      </c>
      <c r="G238" s="12">
        <v>73865.471799999999</v>
      </c>
    </row>
    <row r="239" spans="3:7">
      <c r="C239" s="18" t="s">
        <v>2163</v>
      </c>
      <c r="F239" s="19" t="s">
        <v>2164</v>
      </c>
      <c r="G239" s="12">
        <v>8461.4480000000003</v>
      </c>
    </row>
    <row r="240" spans="3:7">
      <c r="D240" s="18" t="s">
        <v>2149</v>
      </c>
      <c r="F240" s="19" t="s">
        <v>2150</v>
      </c>
      <c r="G240" s="12">
        <v>8461.4480000000003</v>
      </c>
    </row>
    <row r="241" spans="3:7">
      <c r="C241" s="18" t="s">
        <v>1987</v>
      </c>
      <c r="F241" s="19" t="s">
        <v>1988</v>
      </c>
      <c r="G241" s="12">
        <v>15346.402</v>
      </c>
    </row>
    <row r="242" spans="3:7">
      <c r="D242" s="18" t="s">
        <v>2149</v>
      </c>
      <c r="F242" s="19" t="s">
        <v>2150</v>
      </c>
      <c r="G242" s="12">
        <v>15346.402</v>
      </c>
    </row>
    <row r="243" spans="3:7" ht="21">
      <c r="C243" s="18" t="s">
        <v>1968</v>
      </c>
      <c r="F243" s="19" t="s">
        <v>1969</v>
      </c>
      <c r="G243" s="12">
        <v>42589.995799999997</v>
      </c>
    </row>
    <row r="244" spans="3:7">
      <c r="D244" s="18" t="s">
        <v>267</v>
      </c>
      <c r="F244" s="19" t="s">
        <v>2165</v>
      </c>
      <c r="G244" s="12">
        <v>32959.995799999997</v>
      </c>
    </row>
    <row r="245" spans="3:7">
      <c r="D245" s="18" t="s">
        <v>2149</v>
      </c>
      <c r="F245" s="19" t="s">
        <v>2150</v>
      </c>
      <c r="G245" s="12">
        <v>9630</v>
      </c>
    </row>
    <row r="246" spans="3:7">
      <c r="C246" s="656" t="s">
        <v>269</v>
      </c>
      <c r="D246" s="656"/>
      <c r="E246" s="656"/>
      <c r="F246" s="657" t="s">
        <v>270</v>
      </c>
      <c r="G246" s="20">
        <v>1966105.3981000001</v>
      </c>
    </row>
    <row r="247" spans="3:7">
      <c r="C247" s="656"/>
      <c r="D247" s="656" t="s">
        <v>1918</v>
      </c>
      <c r="E247" s="656"/>
      <c r="F247" s="657" t="s">
        <v>2166</v>
      </c>
      <c r="G247" s="20">
        <v>1966105.3981000001</v>
      </c>
    </row>
    <row r="248" spans="3:7">
      <c r="C248" s="18" t="s">
        <v>2097</v>
      </c>
      <c r="F248" s="19" t="s">
        <v>2098</v>
      </c>
      <c r="G248" s="12">
        <v>3644557.8516000002</v>
      </c>
    </row>
    <row r="249" spans="3:7" ht="21">
      <c r="D249" s="18" t="s">
        <v>965</v>
      </c>
      <c r="F249" s="19" t="s">
        <v>2167</v>
      </c>
      <c r="G249" s="12">
        <v>3644557.8516000002</v>
      </c>
    </row>
    <row r="250" spans="3:7">
      <c r="E250" s="18" t="s">
        <v>272</v>
      </c>
      <c r="F250" s="19" t="s">
        <v>273</v>
      </c>
      <c r="G250" s="12">
        <v>3644557.8514999999</v>
      </c>
    </row>
    <row r="251" spans="3:7" ht="21">
      <c r="C251" s="18" t="s">
        <v>2041</v>
      </c>
      <c r="F251" s="19" t="s">
        <v>2042</v>
      </c>
      <c r="G251" s="12">
        <v>13989.4588</v>
      </c>
    </row>
    <row r="252" spans="3:7">
      <c r="D252" s="18" t="s">
        <v>277</v>
      </c>
      <c r="F252" s="19" t="s">
        <v>2166</v>
      </c>
      <c r="G252" s="12">
        <v>13989.4588</v>
      </c>
    </row>
    <row r="253" spans="3:7">
      <c r="C253" s="656" t="s">
        <v>274</v>
      </c>
      <c r="D253" s="656"/>
      <c r="E253" s="656"/>
      <c r="F253" s="657" t="s">
        <v>275</v>
      </c>
      <c r="G253" s="20">
        <v>708627</v>
      </c>
    </row>
    <row r="254" spans="3:7">
      <c r="C254" s="656"/>
      <c r="D254" s="656" t="s">
        <v>1918</v>
      </c>
      <c r="E254" s="656"/>
      <c r="F254" s="657" t="s">
        <v>2166</v>
      </c>
      <c r="G254" s="20">
        <v>708627</v>
      </c>
    </row>
    <row r="255" spans="3:7">
      <c r="C255" s="18" t="s">
        <v>2110</v>
      </c>
      <c r="F255" s="19" t="s">
        <v>2111</v>
      </c>
      <c r="G255" s="12">
        <v>700894</v>
      </c>
    </row>
    <row r="256" spans="3:7" ht="21">
      <c r="D256" s="18" t="s">
        <v>295</v>
      </c>
      <c r="F256" s="19" t="s">
        <v>2167</v>
      </c>
      <c r="G256" s="12">
        <v>700894</v>
      </c>
    </row>
    <row r="257" spans="3:7">
      <c r="E257" s="18" t="s">
        <v>272</v>
      </c>
      <c r="F257" s="19" t="s">
        <v>273</v>
      </c>
      <c r="G257" s="12">
        <v>700894</v>
      </c>
    </row>
    <row r="258" spans="3:7">
      <c r="C258" s="18" t="s">
        <v>2045</v>
      </c>
      <c r="F258" s="19" t="s">
        <v>2046</v>
      </c>
      <c r="G258" s="12">
        <v>578968.96869999997</v>
      </c>
    </row>
    <row r="259" spans="3:7" ht="21">
      <c r="D259" s="18" t="s">
        <v>1956</v>
      </c>
      <c r="F259" s="19" t="s">
        <v>2168</v>
      </c>
      <c r="G259" s="12">
        <v>439638.23259999999</v>
      </c>
    </row>
    <row r="260" spans="3:7" ht="21">
      <c r="E260" s="18" t="s">
        <v>229</v>
      </c>
      <c r="F260" s="19" t="s">
        <v>2169</v>
      </c>
      <c r="G260" s="12">
        <v>428054.03259999998</v>
      </c>
    </row>
    <row r="261" spans="3:7">
      <c r="E261" s="18" t="s">
        <v>219</v>
      </c>
      <c r="F261" s="19" t="s">
        <v>1917</v>
      </c>
      <c r="G261" s="12">
        <v>11584.1999</v>
      </c>
    </row>
    <row r="262" spans="3:7">
      <c r="D262" s="18" t="s">
        <v>2149</v>
      </c>
      <c r="F262" s="19" t="s">
        <v>2150</v>
      </c>
      <c r="G262" s="12">
        <v>139330.73610000001</v>
      </c>
    </row>
    <row r="263" spans="3:7">
      <c r="C263" s="18" t="s">
        <v>2047</v>
      </c>
      <c r="F263" s="19" t="s">
        <v>2048</v>
      </c>
      <c r="G263" s="12">
        <v>22444.7657</v>
      </c>
    </row>
    <row r="264" spans="3:7">
      <c r="D264" s="18" t="s">
        <v>2149</v>
      </c>
      <c r="F264" s="19" t="s">
        <v>2150</v>
      </c>
      <c r="G264" s="12">
        <v>22444.7657</v>
      </c>
    </row>
    <row r="265" spans="3:7" ht="21">
      <c r="C265" s="18" t="s">
        <v>1982</v>
      </c>
      <c r="F265" s="19" t="s">
        <v>1983</v>
      </c>
      <c r="G265" s="12">
        <v>1607732.6314000001</v>
      </c>
    </row>
    <row r="266" spans="3:7">
      <c r="D266" s="18" t="s">
        <v>305</v>
      </c>
      <c r="F266" s="19" t="s">
        <v>2170</v>
      </c>
      <c r="G266" s="12">
        <v>0</v>
      </c>
    </row>
    <row r="267" spans="3:7" ht="21">
      <c r="D267" s="18" t="s">
        <v>254</v>
      </c>
      <c r="F267" s="19" t="s">
        <v>2171</v>
      </c>
      <c r="G267" s="12">
        <v>1597086</v>
      </c>
    </row>
    <row r="268" spans="3:7" ht="21">
      <c r="E268" s="18" t="s">
        <v>229</v>
      </c>
      <c r="F268" s="19" t="s">
        <v>2172</v>
      </c>
      <c r="G268" s="12">
        <v>113895</v>
      </c>
    </row>
    <row r="269" spans="3:7" ht="21">
      <c r="E269" s="18" t="s">
        <v>230</v>
      </c>
      <c r="F269" s="19" t="s">
        <v>2173</v>
      </c>
      <c r="G269" s="12">
        <v>1483191</v>
      </c>
    </row>
    <row r="270" spans="3:7">
      <c r="D270" s="18" t="s">
        <v>2149</v>
      </c>
      <c r="F270" s="19" t="s">
        <v>2150</v>
      </c>
      <c r="G270" s="12">
        <v>10646.6314</v>
      </c>
    </row>
    <row r="271" spans="3:7">
      <c r="C271" s="18" t="s">
        <v>1928</v>
      </c>
      <c r="F271" s="19" t="s">
        <v>1929</v>
      </c>
      <c r="G271" s="12">
        <v>180</v>
      </c>
    </row>
    <row r="272" spans="3:7">
      <c r="D272" s="18" t="s">
        <v>2149</v>
      </c>
      <c r="F272" s="19" t="s">
        <v>2150</v>
      </c>
      <c r="G272" s="12">
        <v>180</v>
      </c>
    </row>
    <row r="273" spans="2:7">
      <c r="C273" s="18" t="s">
        <v>1930</v>
      </c>
      <c r="F273" s="19" t="s">
        <v>1931</v>
      </c>
      <c r="G273" s="12">
        <v>303.5</v>
      </c>
    </row>
    <row r="274" spans="2:7">
      <c r="D274" s="18" t="s">
        <v>2149</v>
      </c>
      <c r="F274" s="19" t="s">
        <v>2150</v>
      </c>
      <c r="G274" s="12">
        <v>303.5</v>
      </c>
    </row>
    <row r="275" spans="2:7">
      <c r="C275" s="18" t="s">
        <v>246</v>
      </c>
      <c r="F275" s="19" t="s">
        <v>3</v>
      </c>
      <c r="G275" s="12">
        <v>178807.87849999999</v>
      </c>
    </row>
    <row r="276" spans="2:7">
      <c r="D276" s="18" t="s">
        <v>231</v>
      </c>
      <c r="F276" s="19" t="s">
        <v>2174</v>
      </c>
      <c r="G276" s="12">
        <v>176712.87959999999</v>
      </c>
    </row>
    <row r="277" spans="2:7">
      <c r="D277" s="18" t="s">
        <v>2149</v>
      </c>
      <c r="F277" s="19" t="s">
        <v>2150</v>
      </c>
      <c r="G277" s="12">
        <v>2094.9987999999998</v>
      </c>
    </row>
    <row r="278" spans="2:7">
      <c r="B278" s="18" t="s">
        <v>1981</v>
      </c>
      <c r="F278" s="19" t="s">
        <v>2175</v>
      </c>
      <c r="G278" s="12">
        <v>185942416.08950001</v>
      </c>
    </row>
    <row r="279" spans="2:7">
      <c r="C279" s="18" t="s">
        <v>213</v>
      </c>
      <c r="F279" s="19" t="s">
        <v>1</v>
      </c>
      <c r="G279" s="12">
        <v>8440610.6591999996</v>
      </c>
    </row>
    <row r="280" spans="2:7" ht="21">
      <c r="D280" s="18" t="s">
        <v>231</v>
      </c>
      <c r="F280" s="19" t="s">
        <v>2176</v>
      </c>
      <c r="G280" s="12">
        <v>8440610.6591999996</v>
      </c>
    </row>
    <row r="281" spans="2:7">
      <c r="C281" s="18" t="s">
        <v>220</v>
      </c>
      <c r="F281" s="19" t="s">
        <v>2</v>
      </c>
      <c r="G281" s="12">
        <v>146429317.18220001</v>
      </c>
    </row>
    <row r="282" spans="2:7">
      <c r="D282" s="18" t="s">
        <v>1954</v>
      </c>
      <c r="F282" s="19" t="s">
        <v>2177</v>
      </c>
      <c r="G282" s="12">
        <v>146429317.18220001</v>
      </c>
    </row>
    <row r="283" spans="2:7" ht="21">
      <c r="E283" s="18" t="s">
        <v>229</v>
      </c>
      <c r="F283" s="19" t="s">
        <v>2178</v>
      </c>
      <c r="G283" s="12">
        <v>99526749.247400001</v>
      </c>
    </row>
    <row r="284" spans="2:7" ht="21">
      <c r="E284" s="18" t="s">
        <v>230</v>
      </c>
      <c r="F284" s="19" t="s">
        <v>2179</v>
      </c>
      <c r="G284" s="12">
        <v>14373727.1</v>
      </c>
    </row>
    <row r="285" spans="2:7" ht="21">
      <c r="E285" s="18" t="s">
        <v>234</v>
      </c>
      <c r="F285" s="19" t="s">
        <v>2180</v>
      </c>
      <c r="G285" s="12">
        <v>29795071.859000001</v>
      </c>
    </row>
    <row r="286" spans="2:7">
      <c r="E286" s="18" t="s">
        <v>236</v>
      </c>
      <c r="F286" s="19" t="s">
        <v>2181</v>
      </c>
      <c r="G286" s="12">
        <v>1021182.0794</v>
      </c>
    </row>
    <row r="287" spans="2:7">
      <c r="E287" s="18" t="s">
        <v>238</v>
      </c>
      <c r="F287" s="19" t="s">
        <v>2182</v>
      </c>
      <c r="G287" s="12">
        <v>191665</v>
      </c>
    </row>
    <row r="288" spans="2:7">
      <c r="E288" s="18" t="s">
        <v>321</v>
      </c>
      <c r="F288" s="19" t="s">
        <v>2183</v>
      </c>
      <c r="G288" s="12">
        <v>109273.326</v>
      </c>
    </row>
    <row r="289" spans="2:7">
      <c r="E289" s="18" t="s">
        <v>324</v>
      </c>
      <c r="F289" s="19" t="s">
        <v>2184</v>
      </c>
      <c r="G289" s="12">
        <v>63630.999989999997</v>
      </c>
    </row>
    <row r="290" spans="2:7">
      <c r="E290" s="18" t="s">
        <v>1178</v>
      </c>
      <c r="F290" s="19" t="s">
        <v>2090</v>
      </c>
      <c r="G290" s="12">
        <v>431097</v>
      </c>
    </row>
    <row r="291" spans="2:7">
      <c r="E291" s="18" t="s">
        <v>1860</v>
      </c>
      <c r="F291" s="19" t="s">
        <v>2185</v>
      </c>
      <c r="G291" s="12">
        <v>562864.17981999996</v>
      </c>
    </row>
    <row r="292" spans="2:7" ht="21">
      <c r="E292" s="18" t="s">
        <v>1672</v>
      </c>
      <c r="F292" s="19" t="s">
        <v>2186</v>
      </c>
      <c r="G292" s="12">
        <v>84050</v>
      </c>
    </row>
    <row r="293" spans="2:7" ht="21">
      <c r="E293" s="18" t="s">
        <v>1201</v>
      </c>
      <c r="F293" s="19" t="s">
        <v>2087</v>
      </c>
      <c r="G293" s="12">
        <v>225206.39058000001</v>
      </c>
    </row>
    <row r="294" spans="2:7" ht="21">
      <c r="E294" s="18" t="s">
        <v>1200</v>
      </c>
      <c r="F294" s="19" t="s">
        <v>2187</v>
      </c>
      <c r="G294" s="12">
        <v>44800</v>
      </c>
    </row>
    <row r="295" spans="2:7">
      <c r="C295" s="656" t="s">
        <v>1674</v>
      </c>
      <c r="D295" s="656"/>
      <c r="E295" s="656"/>
      <c r="F295" s="657" t="s">
        <v>1675</v>
      </c>
      <c r="G295" s="20">
        <v>29316639.9848</v>
      </c>
    </row>
    <row r="296" spans="2:7" ht="21">
      <c r="C296" s="656"/>
      <c r="D296" s="656" t="s">
        <v>277</v>
      </c>
      <c r="E296" s="656"/>
      <c r="F296" s="657" t="s">
        <v>2178</v>
      </c>
      <c r="G296" s="20">
        <v>29316639.9848</v>
      </c>
    </row>
    <row r="297" spans="2:7">
      <c r="C297" s="18" t="s">
        <v>223</v>
      </c>
      <c r="F297" s="19" t="s">
        <v>224</v>
      </c>
      <c r="G297" s="12">
        <v>0</v>
      </c>
    </row>
    <row r="298" spans="2:7" ht="21">
      <c r="D298" s="18" t="s">
        <v>277</v>
      </c>
      <c r="F298" s="19" t="s">
        <v>2178</v>
      </c>
      <c r="G298" s="12">
        <v>0</v>
      </c>
    </row>
    <row r="299" spans="2:7">
      <c r="C299" s="18" t="s">
        <v>2097</v>
      </c>
      <c r="F299" s="19" t="s">
        <v>2098</v>
      </c>
      <c r="G299" s="12">
        <v>162980.06349999999</v>
      </c>
    </row>
    <row r="300" spans="2:7" ht="21">
      <c r="D300" s="18" t="s">
        <v>1959</v>
      </c>
      <c r="F300" s="19" t="s">
        <v>2178</v>
      </c>
      <c r="G300" s="12">
        <v>162980.06349999999</v>
      </c>
    </row>
    <row r="301" spans="2:7">
      <c r="C301" s="18" t="s">
        <v>2047</v>
      </c>
      <c r="F301" s="19" t="s">
        <v>2048</v>
      </c>
      <c r="G301" s="12">
        <v>1592868.1998000001</v>
      </c>
    </row>
    <row r="302" spans="2:7" ht="21">
      <c r="D302" s="18" t="s">
        <v>244</v>
      </c>
      <c r="F302" s="19" t="s">
        <v>2188</v>
      </c>
      <c r="G302" s="12">
        <v>1592868.1998000001</v>
      </c>
    </row>
    <row r="303" spans="2:7">
      <c r="B303" s="18" t="s">
        <v>249</v>
      </c>
      <c r="F303" s="19" t="s">
        <v>2189</v>
      </c>
      <c r="G303" s="12">
        <v>215955967.94870001</v>
      </c>
    </row>
    <row r="304" spans="2:7">
      <c r="C304" s="18" t="s">
        <v>238</v>
      </c>
      <c r="F304" s="19" t="s">
        <v>1921</v>
      </c>
      <c r="G304" s="12">
        <v>687301</v>
      </c>
    </row>
    <row r="305" spans="3:7">
      <c r="D305" s="18" t="s">
        <v>225</v>
      </c>
      <c r="F305" s="19" t="s">
        <v>265</v>
      </c>
      <c r="G305" s="12">
        <v>687301</v>
      </c>
    </row>
    <row r="306" spans="3:7">
      <c r="C306" s="18" t="s">
        <v>218</v>
      </c>
      <c r="F306" s="19" t="s">
        <v>0</v>
      </c>
      <c r="G306" s="12">
        <v>10293146.156300001</v>
      </c>
    </row>
    <row r="307" spans="3:7" ht="21">
      <c r="D307" s="18" t="s">
        <v>2190</v>
      </c>
      <c r="F307" s="19" t="s">
        <v>2191</v>
      </c>
      <c r="G307" s="12">
        <v>10293146.156300001</v>
      </c>
    </row>
    <row r="308" spans="3:7" ht="21">
      <c r="E308" s="18" t="s">
        <v>229</v>
      </c>
      <c r="F308" s="19" t="s">
        <v>2192</v>
      </c>
      <c r="G308" s="12">
        <v>9990357.5853000004</v>
      </c>
    </row>
    <row r="309" spans="3:7">
      <c r="E309" s="18" t="s">
        <v>230</v>
      </c>
      <c r="F309" s="19" t="s">
        <v>2193</v>
      </c>
      <c r="G309" s="12">
        <v>302788.571</v>
      </c>
    </row>
    <row r="310" spans="3:7">
      <c r="C310" s="18" t="s">
        <v>220</v>
      </c>
      <c r="F310" s="19" t="s">
        <v>2</v>
      </c>
      <c r="G310" s="12">
        <v>86304436.826700002</v>
      </c>
    </row>
    <row r="311" spans="3:7" ht="21">
      <c r="D311" s="18" t="s">
        <v>307</v>
      </c>
      <c r="F311" s="19" t="s">
        <v>2194</v>
      </c>
      <c r="G311" s="12">
        <v>6042685.3947999999</v>
      </c>
    </row>
    <row r="312" spans="3:7" ht="21">
      <c r="E312" s="18" t="s">
        <v>229</v>
      </c>
      <c r="F312" s="19" t="s">
        <v>2195</v>
      </c>
      <c r="G312" s="12">
        <v>4226584.2455000002</v>
      </c>
    </row>
    <row r="313" spans="3:7" ht="21">
      <c r="E313" s="18" t="s">
        <v>236</v>
      </c>
      <c r="F313" s="19" t="s">
        <v>1677</v>
      </c>
      <c r="G313" s="12">
        <v>1175938</v>
      </c>
    </row>
    <row r="314" spans="3:7" ht="21">
      <c r="E314" s="18" t="s">
        <v>238</v>
      </c>
      <c r="F314" s="19" t="s">
        <v>1671</v>
      </c>
      <c r="G314" s="12">
        <v>380279.98349999997</v>
      </c>
    </row>
    <row r="315" spans="3:7">
      <c r="E315" s="18" t="s">
        <v>219</v>
      </c>
      <c r="F315" s="19" t="s">
        <v>2196</v>
      </c>
      <c r="G315" s="12">
        <v>259883.16589999999</v>
      </c>
    </row>
    <row r="316" spans="3:7" ht="21">
      <c r="D316" s="18" t="s">
        <v>2039</v>
      </c>
      <c r="F316" s="19" t="s">
        <v>2197</v>
      </c>
      <c r="G316" s="12">
        <v>21303962</v>
      </c>
    </row>
    <row r="317" spans="3:7">
      <c r="D317" s="18" t="s">
        <v>2198</v>
      </c>
      <c r="F317" s="19" t="s">
        <v>265</v>
      </c>
      <c r="G317" s="12">
        <v>53847807</v>
      </c>
    </row>
    <row r="318" spans="3:7">
      <c r="D318" s="18" t="s">
        <v>230</v>
      </c>
      <c r="F318" s="19" t="s">
        <v>1673</v>
      </c>
      <c r="G318" s="12">
        <v>59482.083700000003</v>
      </c>
    </row>
    <row r="319" spans="3:7" ht="21">
      <c r="D319" s="18" t="s">
        <v>2199</v>
      </c>
      <c r="F319" s="19" t="s">
        <v>2200</v>
      </c>
      <c r="G319" s="12">
        <v>5050500.3481999999</v>
      </c>
    </row>
    <row r="320" spans="3:7">
      <c r="E320" s="18" t="s">
        <v>248</v>
      </c>
      <c r="F320" s="19" t="s">
        <v>259</v>
      </c>
      <c r="G320" s="12">
        <v>3663900.9</v>
      </c>
    </row>
    <row r="321" spans="3:7" ht="21">
      <c r="E321" s="18" t="s">
        <v>1956</v>
      </c>
      <c r="F321" s="19" t="s">
        <v>2201</v>
      </c>
      <c r="G321" s="12">
        <v>1386599.4482</v>
      </c>
    </row>
    <row r="322" spans="3:7">
      <c r="C322" s="525" t="s">
        <v>1674</v>
      </c>
      <c r="D322" s="525"/>
      <c r="E322" s="525"/>
      <c r="F322" s="112" t="s">
        <v>1675</v>
      </c>
      <c r="G322" s="528">
        <v>176730.84179999999</v>
      </c>
    </row>
    <row r="323" spans="3:7">
      <c r="C323" s="525"/>
      <c r="D323" s="525" t="s">
        <v>279</v>
      </c>
      <c r="E323" s="525"/>
      <c r="F323" s="112" t="s">
        <v>2202</v>
      </c>
      <c r="G323" s="528">
        <v>176730.84179999999</v>
      </c>
    </row>
    <row r="324" spans="3:7">
      <c r="C324" s="18" t="s">
        <v>223</v>
      </c>
      <c r="F324" s="19" t="s">
        <v>224</v>
      </c>
      <c r="G324" s="12">
        <v>0</v>
      </c>
    </row>
    <row r="325" spans="3:7">
      <c r="D325" s="18" t="s">
        <v>279</v>
      </c>
      <c r="F325" s="19" t="s">
        <v>2202</v>
      </c>
      <c r="G325" s="12">
        <v>0</v>
      </c>
    </row>
    <row r="326" spans="3:7">
      <c r="C326" s="18" t="s">
        <v>1964</v>
      </c>
      <c r="F326" s="19" t="s">
        <v>1965</v>
      </c>
      <c r="G326" s="12">
        <v>12358799.0022</v>
      </c>
    </row>
    <row r="327" spans="3:7">
      <c r="D327" s="18" t="s">
        <v>2067</v>
      </c>
      <c r="F327" s="19" t="s">
        <v>2203</v>
      </c>
      <c r="G327" s="12">
        <v>12358799.0022</v>
      </c>
    </row>
    <row r="328" spans="3:7" ht="21">
      <c r="E328" s="18" t="s">
        <v>229</v>
      </c>
      <c r="F328" s="19" t="s">
        <v>2204</v>
      </c>
      <c r="G328" s="12">
        <v>8085084.375</v>
      </c>
    </row>
    <row r="329" spans="3:7" ht="21">
      <c r="E329" s="18" t="s">
        <v>234</v>
      </c>
      <c r="F329" s="19" t="s">
        <v>2205</v>
      </c>
      <c r="G329" s="12">
        <v>8388.7999999999993</v>
      </c>
    </row>
    <row r="330" spans="3:7">
      <c r="E330" s="18" t="s">
        <v>236</v>
      </c>
      <c r="F330" s="19" t="s">
        <v>2206</v>
      </c>
      <c r="G330" s="12">
        <v>1981985.2520000001</v>
      </c>
    </row>
    <row r="331" spans="3:7" ht="21">
      <c r="E331" s="18" t="s">
        <v>219</v>
      </c>
      <c r="F331" s="19" t="s">
        <v>2207</v>
      </c>
      <c r="G331" s="12">
        <v>2283340.5751</v>
      </c>
    </row>
    <row r="332" spans="3:7">
      <c r="C332" s="18" t="s">
        <v>269</v>
      </c>
      <c r="F332" s="112" t="s">
        <v>270</v>
      </c>
      <c r="G332" s="528">
        <v>131236.8345</v>
      </c>
    </row>
    <row r="333" spans="3:7" ht="21">
      <c r="D333" s="18" t="s">
        <v>2208</v>
      </c>
      <c r="F333" s="112" t="s">
        <v>2209</v>
      </c>
      <c r="G333" s="528">
        <v>131236.8345</v>
      </c>
    </row>
    <row r="334" spans="3:7">
      <c r="C334" s="18" t="s">
        <v>2097</v>
      </c>
      <c r="F334" s="19" t="s">
        <v>2098</v>
      </c>
      <c r="G334" s="12">
        <v>20534866.6206</v>
      </c>
    </row>
    <row r="335" spans="3:7" ht="21">
      <c r="D335" s="18" t="s">
        <v>307</v>
      </c>
      <c r="F335" s="19" t="s">
        <v>2210</v>
      </c>
      <c r="G335" s="12">
        <v>1875782.8595</v>
      </c>
    </row>
    <row r="336" spans="3:7" ht="21">
      <c r="D336" s="18" t="s">
        <v>248</v>
      </c>
      <c r="F336" s="19" t="s">
        <v>2211</v>
      </c>
      <c r="G336" s="12">
        <v>293728.06819999998</v>
      </c>
    </row>
    <row r="337" spans="3:7" ht="21">
      <c r="D337" s="18" t="s">
        <v>267</v>
      </c>
      <c r="F337" s="19" t="s">
        <v>2212</v>
      </c>
      <c r="G337" s="12">
        <v>827131.50780000002</v>
      </c>
    </row>
    <row r="338" spans="3:7" ht="21">
      <c r="D338" s="18" t="s">
        <v>279</v>
      </c>
      <c r="F338" s="19" t="s">
        <v>2213</v>
      </c>
      <c r="G338" s="12">
        <v>3677905.0983000002</v>
      </c>
    </row>
    <row r="339" spans="3:7" ht="21">
      <c r="D339" s="18" t="s">
        <v>231</v>
      </c>
      <c r="F339" s="19" t="s">
        <v>2214</v>
      </c>
      <c r="G339" s="12">
        <v>2648846.5299</v>
      </c>
    </row>
    <row r="340" spans="3:7" ht="21">
      <c r="D340" s="18" t="s">
        <v>1984</v>
      </c>
      <c r="F340" s="19" t="s">
        <v>2215</v>
      </c>
      <c r="G340" s="12">
        <v>1428152.5049999999</v>
      </c>
    </row>
    <row r="341" spans="3:7">
      <c r="D341" s="18" t="s">
        <v>254</v>
      </c>
      <c r="F341" s="19" t="s">
        <v>332</v>
      </c>
      <c r="G341" s="12">
        <v>100068.4761</v>
      </c>
    </row>
    <row r="342" spans="3:7" ht="21">
      <c r="D342" s="18" t="s">
        <v>221</v>
      </c>
      <c r="F342" s="19" t="s">
        <v>2216</v>
      </c>
      <c r="G342" s="12">
        <v>95358.999899999995</v>
      </c>
    </row>
    <row r="343" spans="3:7">
      <c r="D343" s="18" t="s">
        <v>299</v>
      </c>
      <c r="F343" s="19" t="s">
        <v>2217</v>
      </c>
      <c r="G343" s="12">
        <v>2457497.3464000002</v>
      </c>
    </row>
    <row r="344" spans="3:7" ht="21">
      <c r="D344" s="18" t="s">
        <v>1985</v>
      </c>
      <c r="F344" s="19" t="s">
        <v>1925</v>
      </c>
      <c r="G344" s="12">
        <v>6895789.6026999997</v>
      </c>
    </row>
    <row r="345" spans="3:7">
      <c r="D345" s="18" t="s">
        <v>2218</v>
      </c>
      <c r="F345" s="19" t="s">
        <v>2219</v>
      </c>
      <c r="G345" s="12">
        <v>395</v>
      </c>
    </row>
    <row r="346" spans="3:7" ht="31.5">
      <c r="D346" s="18" t="s">
        <v>321</v>
      </c>
      <c r="F346" s="19" t="s">
        <v>322</v>
      </c>
      <c r="G346" s="12">
        <v>21552.342000000001</v>
      </c>
    </row>
    <row r="347" spans="3:7" ht="52.5">
      <c r="D347" s="18" t="s">
        <v>324</v>
      </c>
      <c r="F347" s="19" t="s">
        <v>1199</v>
      </c>
      <c r="G347" s="12">
        <v>212658.28479999999</v>
      </c>
    </row>
    <row r="348" spans="3:7">
      <c r="C348" s="18" t="s">
        <v>2110</v>
      </c>
      <c r="F348" s="19" t="s">
        <v>2111</v>
      </c>
      <c r="G348" s="12">
        <v>10003332.079399999</v>
      </c>
    </row>
    <row r="349" spans="3:7" ht="21">
      <c r="D349" s="18" t="s">
        <v>307</v>
      </c>
      <c r="F349" s="19" t="s">
        <v>2210</v>
      </c>
      <c r="G349" s="12">
        <v>492944.0122</v>
      </c>
    </row>
    <row r="350" spans="3:7" ht="21">
      <c r="D350" s="18" t="s">
        <v>277</v>
      </c>
      <c r="F350" s="19" t="s">
        <v>2220</v>
      </c>
      <c r="G350" s="12">
        <v>529296.65419999999</v>
      </c>
    </row>
    <row r="351" spans="3:7" ht="31.5">
      <c r="D351" s="18" t="s">
        <v>279</v>
      </c>
      <c r="F351" s="19" t="s">
        <v>2221</v>
      </c>
      <c r="G351" s="12">
        <v>5143213.2817000002</v>
      </c>
    </row>
    <row r="352" spans="3:7" ht="21">
      <c r="D352" s="18" t="s">
        <v>225</v>
      </c>
      <c r="F352" s="19" t="s">
        <v>2222</v>
      </c>
      <c r="G352" s="12">
        <v>452621.43290000001</v>
      </c>
    </row>
    <row r="353" spans="3:7">
      <c r="D353" s="18" t="s">
        <v>231</v>
      </c>
      <c r="F353" s="19" t="s">
        <v>332</v>
      </c>
      <c r="G353" s="12">
        <v>2099.87</v>
      </c>
    </row>
    <row r="354" spans="3:7" ht="21">
      <c r="D354" s="18" t="s">
        <v>254</v>
      </c>
      <c r="F354" s="19" t="s">
        <v>2214</v>
      </c>
      <c r="G354" s="12">
        <v>304060.69630000001</v>
      </c>
    </row>
    <row r="355" spans="3:7" ht="21">
      <c r="D355" s="18" t="s">
        <v>251</v>
      </c>
      <c r="F355" s="19" t="s">
        <v>2215</v>
      </c>
      <c r="G355" s="12">
        <v>355717.05450000003</v>
      </c>
    </row>
    <row r="356" spans="3:7" ht="31.5">
      <c r="D356" s="18" t="s">
        <v>261</v>
      </c>
      <c r="F356" s="19" t="s">
        <v>2223</v>
      </c>
      <c r="G356" s="12">
        <v>408826.80540000001</v>
      </c>
    </row>
    <row r="357" spans="3:7" ht="31.5">
      <c r="D357" s="18" t="s">
        <v>288</v>
      </c>
      <c r="F357" s="19" t="s">
        <v>2224</v>
      </c>
      <c r="G357" s="12">
        <v>16113.2988</v>
      </c>
    </row>
    <row r="358" spans="3:7">
      <c r="D358" s="18" t="s">
        <v>299</v>
      </c>
      <c r="F358" s="19" t="s">
        <v>2217</v>
      </c>
      <c r="G358" s="12">
        <v>94719.634600000005</v>
      </c>
    </row>
    <row r="359" spans="3:7" ht="21">
      <c r="D359" s="18" t="s">
        <v>1985</v>
      </c>
      <c r="F359" s="19" t="s">
        <v>1925</v>
      </c>
      <c r="G359" s="12">
        <v>2156504.3388</v>
      </c>
    </row>
    <row r="360" spans="3:7">
      <c r="D360" s="18" t="s">
        <v>2218</v>
      </c>
      <c r="F360" s="19" t="s">
        <v>2219</v>
      </c>
      <c r="G360" s="12">
        <v>0</v>
      </c>
    </row>
    <row r="361" spans="3:7" ht="52.5">
      <c r="D361" s="18" t="s">
        <v>324</v>
      </c>
      <c r="F361" s="19" t="s">
        <v>1199</v>
      </c>
      <c r="G361" s="12">
        <v>47215</v>
      </c>
    </row>
    <row r="362" spans="3:7">
      <c r="C362" s="18" t="s">
        <v>2076</v>
      </c>
      <c r="F362" s="19" t="s">
        <v>2077</v>
      </c>
      <c r="G362" s="12">
        <v>74602599.7597</v>
      </c>
    </row>
    <row r="363" spans="3:7" ht="21">
      <c r="D363" s="18" t="s">
        <v>307</v>
      </c>
      <c r="F363" s="19" t="s">
        <v>2210</v>
      </c>
      <c r="G363" s="12">
        <v>3799035.2146999999</v>
      </c>
    </row>
    <row r="364" spans="3:7">
      <c r="D364" s="18" t="s">
        <v>305</v>
      </c>
      <c r="F364" s="19" t="s">
        <v>1922</v>
      </c>
      <c r="G364" s="12">
        <v>0</v>
      </c>
    </row>
    <row r="365" spans="3:7" ht="21">
      <c r="D365" s="18" t="s">
        <v>248</v>
      </c>
      <c r="F365" s="19" t="s">
        <v>2225</v>
      </c>
      <c r="G365" s="12">
        <v>696171.799</v>
      </c>
    </row>
    <row r="366" spans="3:7" ht="21">
      <c r="D366" s="18" t="s">
        <v>267</v>
      </c>
      <c r="F366" s="19" t="s">
        <v>2226</v>
      </c>
      <c r="G366" s="12">
        <v>25873941.010499999</v>
      </c>
    </row>
    <row r="367" spans="3:7" ht="21">
      <c r="D367" s="18" t="s">
        <v>279</v>
      </c>
      <c r="F367" s="19" t="s">
        <v>2227</v>
      </c>
      <c r="G367" s="12">
        <v>498326.78389999998</v>
      </c>
    </row>
    <row r="368" spans="3:7">
      <c r="D368" s="18" t="s">
        <v>1984</v>
      </c>
      <c r="F368" s="19" t="s">
        <v>332</v>
      </c>
      <c r="G368" s="12">
        <v>113598.0674</v>
      </c>
    </row>
    <row r="369" spans="3:7" ht="31.5">
      <c r="D369" s="18" t="s">
        <v>272</v>
      </c>
      <c r="F369" s="19" t="s">
        <v>2223</v>
      </c>
      <c r="G369" s="12">
        <v>4599914.6413000003</v>
      </c>
    </row>
    <row r="370" spans="3:7" ht="21">
      <c r="D370" s="18" t="s">
        <v>221</v>
      </c>
      <c r="F370" s="19" t="s">
        <v>2228</v>
      </c>
      <c r="G370" s="12">
        <v>57421.158100000001</v>
      </c>
    </row>
    <row r="371" spans="3:7" ht="31.5">
      <c r="D371" s="18" t="s">
        <v>262</v>
      </c>
      <c r="F371" s="19" t="s">
        <v>2224</v>
      </c>
      <c r="G371" s="12">
        <v>47907.039599999996</v>
      </c>
    </row>
    <row r="372" spans="3:7" ht="21">
      <c r="D372" s="18" t="s">
        <v>299</v>
      </c>
      <c r="F372" s="19" t="s">
        <v>2214</v>
      </c>
      <c r="G372" s="12">
        <v>850117.97679999995</v>
      </c>
    </row>
    <row r="373" spans="3:7" ht="21">
      <c r="D373" s="18" t="s">
        <v>1985</v>
      </c>
      <c r="F373" s="19" t="s">
        <v>1925</v>
      </c>
      <c r="G373" s="12">
        <v>37714406.771200001</v>
      </c>
    </row>
    <row r="374" spans="3:7">
      <c r="D374" s="18" t="s">
        <v>2218</v>
      </c>
      <c r="F374" s="19" t="s">
        <v>2219</v>
      </c>
      <c r="G374" s="12">
        <v>10096.470600000001</v>
      </c>
    </row>
    <row r="375" spans="3:7" ht="31.5">
      <c r="D375" s="18" t="s">
        <v>321</v>
      </c>
      <c r="F375" s="19" t="s">
        <v>322</v>
      </c>
      <c r="G375" s="12">
        <v>21531.417799999999</v>
      </c>
    </row>
    <row r="376" spans="3:7" ht="21">
      <c r="D376" s="18" t="s">
        <v>323</v>
      </c>
      <c r="F376" s="19" t="s">
        <v>1926</v>
      </c>
      <c r="G376" s="12">
        <v>55697.657399999996</v>
      </c>
    </row>
    <row r="377" spans="3:7" ht="21">
      <c r="D377" s="18" t="s">
        <v>1178</v>
      </c>
      <c r="F377" s="19" t="s">
        <v>1932</v>
      </c>
      <c r="G377" s="12">
        <v>214519</v>
      </c>
    </row>
    <row r="378" spans="3:7" ht="21">
      <c r="D378" s="18" t="s">
        <v>325</v>
      </c>
      <c r="F378" s="19" t="s">
        <v>326</v>
      </c>
      <c r="G378" s="12">
        <v>49914.751199999999</v>
      </c>
    </row>
    <row r="379" spans="3:7" ht="21">
      <c r="C379" s="18" t="s">
        <v>2007</v>
      </c>
      <c r="F379" s="19" t="s">
        <v>2008</v>
      </c>
      <c r="G379" s="12">
        <v>863518.82759999996</v>
      </c>
    </row>
    <row r="380" spans="3:7" ht="21">
      <c r="D380" s="18" t="s">
        <v>225</v>
      </c>
      <c r="F380" s="19" t="s">
        <v>2226</v>
      </c>
      <c r="G380" s="12">
        <v>253291.3028</v>
      </c>
    </row>
    <row r="381" spans="3:7" ht="21">
      <c r="D381" s="18" t="s">
        <v>227</v>
      </c>
      <c r="F381" s="19" t="s">
        <v>2227</v>
      </c>
      <c r="G381" s="12">
        <v>2899.9791</v>
      </c>
    </row>
    <row r="382" spans="3:7" ht="31.5">
      <c r="D382" s="18" t="s">
        <v>257</v>
      </c>
      <c r="F382" s="19" t="s">
        <v>2223</v>
      </c>
      <c r="G382" s="12">
        <v>123278.98</v>
      </c>
    </row>
    <row r="383" spans="3:7" ht="31.5">
      <c r="D383" s="18" t="s">
        <v>288</v>
      </c>
      <c r="F383" s="19" t="s">
        <v>2224</v>
      </c>
      <c r="G383" s="12">
        <v>173.57900000000001</v>
      </c>
    </row>
    <row r="384" spans="3:7" ht="21">
      <c r="D384" s="18" t="s">
        <v>299</v>
      </c>
      <c r="F384" s="19" t="s">
        <v>2214</v>
      </c>
      <c r="G384" s="12">
        <v>12901.4948</v>
      </c>
    </row>
    <row r="385" spans="1:7" ht="21">
      <c r="D385" s="18" t="s">
        <v>1985</v>
      </c>
      <c r="F385" s="19" t="s">
        <v>1925</v>
      </c>
      <c r="G385" s="12">
        <v>470973.49190000002</v>
      </c>
    </row>
    <row r="386" spans="1:7">
      <c r="A386" s="17" t="s">
        <v>209</v>
      </c>
      <c r="B386" s="17"/>
      <c r="C386" s="17"/>
      <c r="D386" s="17"/>
      <c r="E386" s="17"/>
      <c r="F386" s="10" t="s">
        <v>210</v>
      </c>
      <c r="G386" s="11">
        <v>1128316065.2406001</v>
      </c>
    </row>
    <row r="387" spans="1:7">
      <c r="B387" s="18" t="s">
        <v>211</v>
      </c>
      <c r="F387" s="19" t="s">
        <v>212</v>
      </c>
      <c r="G387" s="12">
        <v>10490063.983999999</v>
      </c>
    </row>
    <row r="388" spans="1:7">
      <c r="C388" s="18" t="s">
        <v>213</v>
      </c>
      <c r="F388" s="19" t="s">
        <v>1</v>
      </c>
      <c r="G388" s="12">
        <v>4990000.6518000001</v>
      </c>
    </row>
    <row r="389" spans="1:7">
      <c r="D389" s="18" t="s">
        <v>214</v>
      </c>
      <c r="F389" s="19" t="s">
        <v>215</v>
      </c>
      <c r="G389" s="12">
        <v>4990000.6518000001</v>
      </c>
    </row>
    <row r="390" spans="1:7">
      <c r="C390" s="18" t="s">
        <v>269</v>
      </c>
      <c r="F390" s="19" t="s">
        <v>270</v>
      </c>
      <c r="G390" s="12">
        <v>4440631.3875000002</v>
      </c>
    </row>
    <row r="391" spans="1:7" ht="42">
      <c r="D391" s="18" t="s">
        <v>248</v>
      </c>
      <c r="F391" s="19" t="s">
        <v>1679</v>
      </c>
      <c r="G391" s="12">
        <v>4440631.3875000002</v>
      </c>
    </row>
    <row r="392" spans="1:7">
      <c r="E392" s="18" t="s">
        <v>231</v>
      </c>
      <c r="F392" s="19" t="s">
        <v>271</v>
      </c>
      <c r="G392" s="12">
        <v>3863293.4109999998</v>
      </c>
    </row>
    <row r="393" spans="1:7">
      <c r="E393" s="18" t="s">
        <v>272</v>
      </c>
      <c r="F393" s="19" t="s">
        <v>273</v>
      </c>
      <c r="G393" s="12">
        <v>577337.97649999999</v>
      </c>
    </row>
    <row r="394" spans="1:7">
      <c r="C394" s="18" t="s">
        <v>274</v>
      </c>
      <c r="F394" s="19" t="s">
        <v>275</v>
      </c>
      <c r="G394" s="12">
        <v>1059431.9446</v>
      </c>
    </row>
    <row r="395" spans="1:7" ht="42">
      <c r="D395" s="18" t="s">
        <v>248</v>
      </c>
      <c r="F395" s="19" t="s">
        <v>1679</v>
      </c>
      <c r="G395" s="12">
        <v>1059431.9446</v>
      </c>
    </row>
    <row r="396" spans="1:7">
      <c r="E396" s="18" t="s">
        <v>231</v>
      </c>
      <c r="F396" s="19" t="s">
        <v>271</v>
      </c>
      <c r="G396" s="12">
        <v>735999.94464999996</v>
      </c>
    </row>
    <row r="397" spans="1:7">
      <c r="E397" s="18" t="s">
        <v>272</v>
      </c>
      <c r="F397" s="19" t="s">
        <v>273</v>
      </c>
      <c r="G397" s="12">
        <v>323432</v>
      </c>
    </row>
    <row r="398" spans="1:7">
      <c r="B398" s="18" t="s">
        <v>216</v>
      </c>
      <c r="F398" s="19" t="s">
        <v>217</v>
      </c>
      <c r="G398" s="12">
        <v>718078337.74880004</v>
      </c>
    </row>
    <row r="399" spans="1:7">
      <c r="C399" s="18" t="s">
        <v>218</v>
      </c>
      <c r="F399" s="19" t="s">
        <v>0</v>
      </c>
      <c r="G399" s="12">
        <v>1329.8357000000001</v>
      </c>
    </row>
    <row r="400" spans="1:7" ht="31.5">
      <c r="D400" s="18" t="s">
        <v>219</v>
      </c>
      <c r="F400" s="19" t="s">
        <v>1680</v>
      </c>
      <c r="G400" s="12">
        <v>1329.8357000000001</v>
      </c>
    </row>
    <row r="401" spans="3:7">
      <c r="C401" s="18" t="s">
        <v>220</v>
      </c>
      <c r="F401" s="19" t="s">
        <v>2</v>
      </c>
      <c r="G401" s="12">
        <v>510844.114</v>
      </c>
    </row>
    <row r="402" spans="3:7">
      <c r="D402" s="18" t="s">
        <v>221</v>
      </c>
      <c r="F402" s="19" t="s">
        <v>222</v>
      </c>
      <c r="G402" s="12">
        <v>510844.114</v>
      </c>
    </row>
    <row r="403" spans="3:7">
      <c r="C403" s="18" t="s">
        <v>1674</v>
      </c>
      <c r="F403" s="19" t="s">
        <v>1675</v>
      </c>
      <c r="G403" s="12">
        <v>655037941.11450005</v>
      </c>
    </row>
    <row r="404" spans="3:7" ht="21">
      <c r="D404" s="18" t="s">
        <v>965</v>
      </c>
      <c r="F404" s="19" t="s">
        <v>1125</v>
      </c>
      <c r="G404" s="12">
        <v>623424240.59300005</v>
      </c>
    </row>
    <row r="405" spans="3:7">
      <c r="E405" s="18" t="s">
        <v>234</v>
      </c>
      <c r="F405" s="19" t="s">
        <v>232</v>
      </c>
      <c r="G405" s="12">
        <v>301174970.92014003</v>
      </c>
    </row>
    <row r="406" spans="3:7">
      <c r="E406" s="18" t="s">
        <v>236</v>
      </c>
      <c r="F406" s="19" t="s">
        <v>233</v>
      </c>
      <c r="G406" s="12">
        <v>2794082.8319299999</v>
      </c>
    </row>
    <row r="407" spans="3:7">
      <c r="E407" s="18" t="s">
        <v>238</v>
      </c>
      <c r="F407" s="19" t="s">
        <v>1681</v>
      </c>
      <c r="G407" s="12">
        <v>30987955.877590001</v>
      </c>
    </row>
    <row r="408" spans="3:7" ht="21">
      <c r="E408" s="18" t="s">
        <v>323</v>
      </c>
      <c r="F408" s="19" t="s">
        <v>1188</v>
      </c>
      <c r="G408" s="12">
        <v>1392594.0643499999</v>
      </c>
    </row>
    <row r="409" spans="3:7" ht="21">
      <c r="E409" s="18" t="s">
        <v>1200</v>
      </c>
      <c r="F409" s="19" t="s">
        <v>1682</v>
      </c>
      <c r="G409" s="12">
        <v>287074636.89895999</v>
      </c>
    </row>
    <row r="410" spans="3:7" ht="31.5">
      <c r="D410" s="18" t="s">
        <v>966</v>
      </c>
      <c r="F410" s="19" t="s">
        <v>1181</v>
      </c>
      <c r="G410" s="12">
        <v>17783283.359499998</v>
      </c>
    </row>
    <row r="411" spans="3:7" ht="31.5">
      <c r="E411" s="18" t="s">
        <v>234</v>
      </c>
      <c r="F411" s="19" t="s">
        <v>1180</v>
      </c>
      <c r="G411" s="12">
        <v>1926417.8074</v>
      </c>
    </row>
    <row r="412" spans="3:7" ht="31.5">
      <c r="E412" s="18" t="s">
        <v>236</v>
      </c>
      <c r="F412" s="19" t="s">
        <v>1179</v>
      </c>
      <c r="G412" s="12">
        <v>1658964.40157</v>
      </c>
    </row>
    <row r="413" spans="3:7">
      <c r="E413" s="18" t="s">
        <v>238</v>
      </c>
      <c r="F413" s="19" t="s">
        <v>235</v>
      </c>
      <c r="G413" s="12">
        <v>6405292.9629800003</v>
      </c>
    </row>
    <row r="414" spans="3:7">
      <c r="E414" s="18" t="s">
        <v>240</v>
      </c>
      <c r="F414" s="19" t="s">
        <v>237</v>
      </c>
      <c r="G414" s="12">
        <v>4258084.8140000002</v>
      </c>
    </row>
    <row r="415" spans="3:7">
      <c r="E415" s="18" t="s">
        <v>321</v>
      </c>
      <c r="F415" s="19" t="s">
        <v>239</v>
      </c>
      <c r="G415" s="12">
        <v>82592</v>
      </c>
    </row>
    <row r="416" spans="3:7" ht="21">
      <c r="E416" s="18" t="s">
        <v>323</v>
      </c>
      <c r="F416" s="19" t="s">
        <v>241</v>
      </c>
      <c r="G416" s="12">
        <v>2756330.34552</v>
      </c>
    </row>
    <row r="417" spans="3:7">
      <c r="E417" s="18" t="s">
        <v>324</v>
      </c>
      <c r="F417" s="19" t="s">
        <v>226</v>
      </c>
      <c r="G417" s="12">
        <v>56965.998899999999</v>
      </c>
    </row>
    <row r="418" spans="3:7">
      <c r="E418" s="18" t="s">
        <v>1178</v>
      </c>
      <c r="F418" s="19" t="s">
        <v>266</v>
      </c>
      <c r="G418" s="12">
        <v>1129</v>
      </c>
    </row>
    <row r="419" spans="3:7" ht="21">
      <c r="E419" s="18" t="s">
        <v>219</v>
      </c>
      <c r="F419" s="19" t="s">
        <v>256</v>
      </c>
      <c r="G419" s="12">
        <v>637506.02919999999</v>
      </c>
    </row>
    <row r="420" spans="3:7" ht="21">
      <c r="D420" s="18" t="s">
        <v>961</v>
      </c>
      <c r="F420" s="19" t="s">
        <v>1683</v>
      </c>
      <c r="G420" s="12">
        <v>139969.9687</v>
      </c>
    </row>
    <row r="421" spans="3:7" ht="21">
      <c r="E421" s="18" t="s">
        <v>236</v>
      </c>
      <c r="F421" s="19" t="s">
        <v>1684</v>
      </c>
      <c r="G421" s="12">
        <v>139969.96874000001</v>
      </c>
    </row>
    <row r="422" spans="3:7" ht="21">
      <c r="D422" s="18" t="s">
        <v>1678</v>
      </c>
      <c r="F422" s="19" t="s">
        <v>962</v>
      </c>
      <c r="G422" s="12">
        <v>143520</v>
      </c>
    </row>
    <row r="423" spans="3:7" ht="21">
      <c r="D423" s="18" t="s">
        <v>1685</v>
      </c>
      <c r="F423" s="19" t="s">
        <v>1190</v>
      </c>
      <c r="G423" s="12">
        <v>13546927.1932</v>
      </c>
    </row>
    <row r="424" spans="3:7">
      <c r="E424" s="18" t="s">
        <v>229</v>
      </c>
      <c r="F424" s="19" t="s">
        <v>245</v>
      </c>
      <c r="G424" s="12">
        <v>13545919.193299999</v>
      </c>
    </row>
    <row r="425" spans="3:7" ht="31.5">
      <c r="E425" s="18" t="s">
        <v>1672</v>
      </c>
      <c r="F425" s="19" t="s">
        <v>1686</v>
      </c>
      <c r="G425" s="12">
        <v>1008</v>
      </c>
    </row>
    <row r="426" spans="3:7">
      <c r="C426" s="18" t="s">
        <v>223</v>
      </c>
      <c r="F426" s="19" t="s">
        <v>224</v>
      </c>
      <c r="G426" s="12">
        <v>0</v>
      </c>
    </row>
    <row r="427" spans="3:7" ht="21">
      <c r="D427" s="18" t="s">
        <v>965</v>
      </c>
      <c r="F427" s="19" t="s">
        <v>1125</v>
      </c>
      <c r="G427" s="12">
        <v>0</v>
      </c>
    </row>
    <row r="428" spans="3:7" ht="31.5">
      <c r="D428" s="18" t="s">
        <v>966</v>
      </c>
      <c r="F428" s="19" t="s">
        <v>1181</v>
      </c>
      <c r="G428" s="12">
        <v>0</v>
      </c>
    </row>
    <row r="429" spans="3:7" ht="21">
      <c r="D429" s="18" t="s">
        <v>961</v>
      </c>
      <c r="F429" s="19" t="s">
        <v>1683</v>
      </c>
      <c r="G429" s="12">
        <v>0</v>
      </c>
    </row>
    <row r="430" spans="3:7">
      <c r="C430" s="18" t="s">
        <v>242</v>
      </c>
      <c r="F430" s="19" t="s">
        <v>243</v>
      </c>
      <c r="G430" s="12">
        <v>0</v>
      </c>
    </row>
    <row r="431" spans="3:7" ht="21">
      <c r="D431" s="18" t="s">
        <v>961</v>
      </c>
      <c r="F431" s="19" t="s">
        <v>962</v>
      </c>
      <c r="G431" s="12">
        <v>0</v>
      </c>
    </row>
    <row r="432" spans="3:7" ht="21">
      <c r="D432" s="18" t="s">
        <v>1189</v>
      </c>
      <c r="F432" s="19" t="s">
        <v>1190</v>
      </c>
      <c r="G432" s="12">
        <v>0</v>
      </c>
    </row>
    <row r="433" spans="3:7">
      <c r="C433" s="18" t="s">
        <v>269</v>
      </c>
      <c r="F433" s="19" t="s">
        <v>270</v>
      </c>
      <c r="G433" s="12">
        <v>15272681.7541</v>
      </c>
    </row>
    <row r="434" spans="3:7" ht="21">
      <c r="D434" s="18" t="s">
        <v>267</v>
      </c>
      <c r="F434" s="19" t="s">
        <v>276</v>
      </c>
      <c r="G434" s="12">
        <v>10201837.451400001</v>
      </c>
    </row>
    <row r="435" spans="3:7">
      <c r="E435" s="18" t="s">
        <v>231</v>
      </c>
      <c r="F435" s="19" t="s">
        <v>271</v>
      </c>
      <c r="G435" s="12">
        <v>9744680.0514000002</v>
      </c>
    </row>
    <row r="436" spans="3:7">
      <c r="E436" s="18" t="s">
        <v>272</v>
      </c>
      <c r="F436" s="19" t="s">
        <v>273</v>
      </c>
      <c r="G436" s="12">
        <v>457157.4</v>
      </c>
    </row>
    <row r="437" spans="3:7">
      <c r="D437" s="18" t="s">
        <v>277</v>
      </c>
      <c r="F437" s="19" t="s">
        <v>278</v>
      </c>
      <c r="G437" s="12">
        <v>3090555.1323000002</v>
      </c>
    </row>
    <row r="438" spans="3:7">
      <c r="D438" s="18" t="s">
        <v>279</v>
      </c>
      <c r="F438" s="19" t="s">
        <v>239</v>
      </c>
      <c r="G438" s="12">
        <v>1980289.1703000001</v>
      </c>
    </row>
    <row r="439" spans="3:7">
      <c r="E439" s="18" t="s">
        <v>231</v>
      </c>
      <c r="F439" s="19" t="s">
        <v>271</v>
      </c>
      <c r="G439" s="12">
        <v>1921237.392</v>
      </c>
    </row>
    <row r="440" spans="3:7">
      <c r="E440" s="18" t="s">
        <v>272</v>
      </c>
      <c r="F440" s="19" t="s">
        <v>273</v>
      </c>
      <c r="G440" s="12">
        <v>59051.778400000003</v>
      </c>
    </row>
    <row r="441" spans="3:7">
      <c r="C441" s="18" t="s">
        <v>327</v>
      </c>
      <c r="F441" s="19" t="s">
        <v>328</v>
      </c>
      <c r="G441" s="12">
        <v>9724348.2082000002</v>
      </c>
    </row>
    <row r="442" spans="3:7">
      <c r="D442" s="18" t="s">
        <v>286</v>
      </c>
      <c r="F442" s="19" t="s">
        <v>1687</v>
      </c>
      <c r="G442" s="12">
        <v>51000</v>
      </c>
    </row>
    <row r="443" spans="3:7">
      <c r="E443" s="18" t="s">
        <v>231</v>
      </c>
      <c r="F443" s="19" t="s">
        <v>271</v>
      </c>
      <c r="G443" s="12">
        <v>50000</v>
      </c>
    </row>
    <row r="444" spans="3:7">
      <c r="E444" s="18" t="s">
        <v>272</v>
      </c>
      <c r="F444" s="19" t="s">
        <v>273</v>
      </c>
      <c r="G444" s="12">
        <v>1000</v>
      </c>
    </row>
    <row r="445" spans="3:7">
      <c r="D445" s="18" t="s">
        <v>295</v>
      </c>
      <c r="F445" s="19" t="s">
        <v>253</v>
      </c>
      <c r="G445" s="12">
        <v>9673348.2082000002</v>
      </c>
    </row>
    <row r="446" spans="3:7">
      <c r="E446" s="18" t="s">
        <v>231</v>
      </c>
      <c r="F446" s="19" t="s">
        <v>271</v>
      </c>
      <c r="G446" s="12">
        <v>770000</v>
      </c>
    </row>
    <row r="447" spans="3:7">
      <c r="E447" s="18" t="s">
        <v>272</v>
      </c>
      <c r="F447" s="19" t="s">
        <v>273</v>
      </c>
      <c r="G447" s="12">
        <v>8903348.20823</v>
      </c>
    </row>
    <row r="448" spans="3:7" ht="21">
      <c r="C448" s="18" t="s">
        <v>330</v>
      </c>
      <c r="F448" s="19" t="s">
        <v>4</v>
      </c>
      <c r="G448" s="12">
        <v>1004581.4245</v>
      </c>
    </row>
    <row r="449" spans="3:7">
      <c r="D449" s="18" t="s">
        <v>254</v>
      </c>
      <c r="F449" s="19" t="s">
        <v>253</v>
      </c>
      <c r="G449" s="12">
        <v>1004581.4245</v>
      </c>
    </row>
    <row r="450" spans="3:7">
      <c r="E450" s="18" t="s">
        <v>272</v>
      </c>
      <c r="F450" s="19" t="s">
        <v>273</v>
      </c>
      <c r="G450" s="12">
        <v>1004581.4245</v>
      </c>
    </row>
    <row r="451" spans="3:7">
      <c r="C451" s="18" t="s">
        <v>331</v>
      </c>
      <c r="F451" s="19" t="s">
        <v>5</v>
      </c>
      <c r="G451" s="12">
        <v>13576653.0985</v>
      </c>
    </row>
    <row r="452" spans="3:7">
      <c r="D452" s="18" t="s">
        <v>295</v>
      </c>
      <c r="F452" s="19" t="s">
        <v>253</v>
      </c>
      <c r="G452" s="12">
        <v>13576653.0985</v>
      </c>
    </row>
    <row r="453" spans="3:7">
      <c r="E453" s="18" t="s">
        <v>231</v>
      </c>
      <c r="F453" s="19" t="s">
        <v>271</v>
      </c>
      <c r="G453" s="12">
        <v>9016781.3460300006</v>
      </c>
    </row>
    <row r="454" spans="3:7">
      <c r="E454" s="18" t="s">
        <v>272</v>
      </c>
      <c r="F454" s="19" t="s">
        <v>273</v>
      </c>
      <c r="G454" s="12">
        <v>4559871.7525000004</v>
      </c>
    </row>
    <row r="455" spans="3:7">
      <c r="C455" s="18" t="s">
        <v>274</v>
      </c>
      <c r="F455" s="19" t="s">
        <v>275</v>
      </c>
      <c r="G455" s="12">
        <v>3089144.1814000001</v>
      </c>
    </row>
    <row r="456" spans="3:7" ht="21">
      <c r="D456" s="18" t="s">
        <v>267</v>
      </c>
      <c r="F456" s="19" t="s">
        <v>276</v>
      </c>
      <c r="G456" s="12">
        <v>2070467.8829999999</v>
      </c>
    </row>
    <row r="457" spans="3:7">
      <c r="E457" s="18" t="s">
        <v>231</v>
      </c>
      <c r="F457" s="19" t="s">
        <v>271</v>
      </c>
      <c r="G457" s="12">
        <v>2070467.8829999999</v>
      </c>
    </row>
    <row r="458" spans="3:7">
      <c r="D458" s="18" t="s">
        <v>277</v>
      </c>
      <c r="F458" s="19" t="s">
        <v>278</v>
      </c>
      <c r="G458" s="12">
        <v>566509.07819999999</v>
      </c>
    </row>
    <row r="459" spans="3:7">
      <c r="D459" s="18" t="s">
        <v>279</v>
      </c>
      <c r="F459" s="19" t="s">
        <v>239</v>
      </c>
      <c r="G459" s="12">
        <v>452167.22019999998</v>
      </c>
    </row>
    <row r="460" spans="3:7">
      <c r="E460" s="18" t="s">
        <v>231</v>
      </c>
      <c r="F460" s="19" t="s">
        <v>271</v>
      </c>
      <c r="G460" s="12">
        <v>381577.22019999998</v>
      </c>
    </row>
    <row r="461" spans="3:7">
      <c r="E461" s="18" t="s">
        <v>272</v>
      </c>
      <c r="F461" s="19" t="s">
        <v>273</v>
      </c>
      <c r="G461" s="12">
        <v>70590</v>
      </c>
    </row>
    <row r="462" spans="3:7">
      <c r="C462" s="18" t="s">
        <v>334</v>
      </c>
      <c r="F462" s="19" t="s">
        <v>335</v>
      </c>
      <c r="G462" s="12">
        <v>7254693.5915000001</v>
      </c>
    </row>
    <row r="463" spans="3:7">
      <c r="D463" s="18" t="s">
        <v>225</v>
      </c>
      <c r="F463" s="19" t="s">
        <v>336</v>
      </c>
      <c r="G463" s="12">
        <v>1137679.1779</v>
      </c>
    </row>
    <row r="464" spans="3:7">
      <c r="E464" s="18" t="s">
        <v>231</v>
      </c>
      <c r="F464" s="19" t="s">
        <v>271</v>
      </c>
      <c r="G464" s="12">
        <v>535438.99990000005</v>
      </c>
    </row>
    <row r="465" spans="2:7">
      <c r="E465" s="18" t="s">
        <v>272</v>
      </c>
      <c r="F465" s="19" t="s">
        <v>273</v>
      </c>
      <c r="G465" s="12">
        <v>602240.17796</v>
      </c>
    </row>
    <row r="466" spans="2:7">
      <c r="D466" s="18" t="s">
        <v>295</v>
      </c>
      <c r="F466" s="19" t="s">
        <v>253</v>
      </c>
      <c r="G466" s="12">
        <v>6117014.4137000004</v>
      </c>
    </row>
    <row r="467" spans="2:7">
      <c r="E467" s="18" t="s">
        <v>231</v>
      </c>
      <c r="F467" s="19" t="s">
        <v>271</v>
      </c>
      <c r="G467" s="12">
        <v>2500000</v>
      </c>
    </row>
    <row r="468" spans="2:7">
      <c r="E468" s="18" t="s">
        <v>272</v>
      </c>
      <c r="F468" s="19" t="s">
        <v>273</v>
      </c>
      <c r="G468" s="12">
        <v>3617014.4136700002</v>
      </c>
    </row>
    <row r="469" spans="2:7">
      <c r="C469" s="18" t="s">
        <v>246</v>
      </c>
      <c r="F469" s="19" t="s">
        <v>3</v>
      </c>
      <c r="G469" s="12">
        <v>12606120.4264</v>
      </c>
    </row>
    <row r="470" spans="2:7" ht="21">
      <c r="D470" s="18" t="s">
        <v>314</v>
      </c>
      <c r="F470" s="19" t="s">
        <v>1191</v>
      </c>
      <c r="G470" s="12">
        <v>12606120.4264</v>
      </c>
    </row>
    <row r="471" spans="2:7" ht="21">
      <c r="E471" s="18" t="s">
        <v>229</v>
      </c>
      <c r="F471" s="19" t="s">
        <v>247</v>
      </c>
      <c r="G471" s="12">
        <v>263068</v>
      </c>
    </row>
    <row r="472" spans="2:7">
      <c r="E472" s="18" t="s">
        <v>230</v>
      </c>
      <c r="F472" s="19" t="s">
        <v>1192</v>
      </c>
      <c r="G472" s="12">
        <v>11750595.286350001</v>
      </c>
    </row>
    <row r="473" spans="2:7">
      <c r="E473" s="18" t="s">
        <v>234</v>
      </c>
      <c r="F473" s="19" t="s">
        <v>268</v>
      </c>
      <c r="G473" s="12">
        <v>88363</v>
      </c>
    </row>
    <row r="474" spans="2:7" ht="21">
      <c r="E474" s="18" t="s">
        <v>219</v>
      </c>
      <c r="F474" s="19" t="s">
        <v>1193</v>
      </c>
      <c r="G474" s="12">
        <v>504094.14</v>
      </c>
    </row>
    <row r="475" spans="2:7">
      <c r="B475" s="18" t="s">
        <v>280</v>
      </c>
      <c r="F475" s="19" t="s">
        <v>281</v>
      </c>
      <c r="G475" s="12">
        <v>167710731.19069999</v>
      </c>
    </row>
    <row r="476" spans="2:7">
      <c r="C476" s="18" t="s">
        <v>269</v>
      </c>
      <c r="F476" s="19" t="s">
        <v>270</v>
      </c>
      <c r="G476" s="12">
        <v>140825175.01989999</v>
      </c>
    </row>
    <row r="477" spans="2:7" ht="31.5">
      <c r="D477" s="18" t="s">
        <v>225</v>
      </c>
      <c r="F477" s="19" t="s">
        <v>282</v>
      </c>
      <c r="G477" s="12">
        <v>72601269.842199996</v>
      </c>
    </row>
    <row r="478" spans="2:7">
      <c r="E478" s="18" t="s">
        <v>231</v>
      </c>
      <c r="F478" s="19" t="s">
        <v>271</v>
      </c>
      <c r="G478" s="12">
        <v>72069212.361699998</v>
      </c>
    </row>
    <row r="479" spans="2:7">
      <c r="E479" s="18" t="s">
        <v>272</v>
      </c>
      <c r="F479" s="19" t="s">
        <v>273</v>
      </c>
      <c r="G479" s="12">
        <v>532057.4804</v>
      </c>
    </row>
    <row r="480" spans="2:7">
      <c r="D480" s="18" t="s">
        <v>221</v>
      </c>
      <c r="F480" s="19" t="s">
        <v>283</v>
      </c>
      <c r="G480" s="12">
        <v>6580916.0536000002</v>
      </c>
    </row>
    <row r="481" spans="4:7">
      <c r="E481" s="18" t="s">
        <v>231</v>
      </c>
      <c r="F481" s="19" t="s">
        <v>271</v>
      </c>
      <c r="G481" s="12">
        <v>6580916.0536000002</v>
      </c>
    </row>
    <row r="482" spans="4:7">
      <c r="D482" s="18" t="s">
        <v>257</v>
      </c>
      <c r="F482" s="19" t="s">
        <v>284</v>
      </c>
      <c r="G482" s="12">
        <v>10213281.2634</v>
      </c>
    </row>
    <row r="483" spans="4:7">
      <c r="E483" s="18" t="s">
        <v>231</v>
      </c>
      <c r="F483" s="19" t="s">
        <v>271</v>
      </c>
      <c r="G483" s="12">
        <v>10194301.263900001</v>
      </c>
    </row>
    <row r="484" spans="4:7">
      <c r="E484" s="18" t="s">
        <v>272</v>
      </c>
      <c r="F484" s="19" t="s">
        <v>273</v>
      </c>
      <c r="G484" s="12">
        <v>18979.999500000002</v>
      </c>
    </row>
    <row r="485" spans="4:7">
      <c r="D485" s="18" t="s">
        <v>261</v>
      </c>
      <c r="F485" s="19" t="s">
        <v>285</v>
      </c>
      <c r="G485" s="12">
        <v>3047819.5466999998</v>
      </c>
    </row>
    <row r="486" spans="4:7">
      <c r="E486" s="18" t="s">
        <v>231</v>
      </c>
      <c r="F486" s="19" t="s">
        <v>271</v>
      </c>
      <c r="G486" s="12">
        <v>3047819.5466999998</v>
      </c>
    </row>
    <row r="487" spans="4:7" ht="42">
      <c r="D487" s="18" t="s">
        <v>262</v>
      </c>
      <c r="F487" s="19" t="s">
        <v>1194</v>
      </c>
      <c r="G487" s="12">
        <v>11555852.075300001</v>
      </c>
    </row>
    <row r="488" spans="4:7">
      <c r="E488" s="18" t="s">
        <v>231</v>
      </c>
      <c r="F488" s="19" t="s">
        <v>271</v>
      </c>
      <c r="G488" s="12">
        <v>10928838.5353</v>
      </c>
    </row>
    <row r="489" spans="4:7">
      <c r="E489" s="18" t="s">
        <v>272</v>
      </c>
      <c r="F489" s="19" t="s">
        <v>273</v>
      </c>
      <c r="G489" s="12">
        <v>627013.54</v>
      </c>
    </row>
    <row r="490" spans="4:7">
      <c r="D490" s="18" t="s">
        <v>286</v>
      </c>
      <c r="F490" s="19" t="s">
        <v>287</v>
      </c>
      <c r="G490" s="12">
        <v>8449651.7791000009</v>
      </c>
    </row>
    <row r="491" spans="4:7">
      <c r="E491" s="18" t="s">
        <v>231</v>
      </c>
      <c r="F491" s="19" t="s">
        <v>271</v>
      </c>
      <c r="G491" s="12">
        <v>8421193.6890999991</v>
      </c>
    </row>
    <row r="492" spans="4:7">
      <c r="E492" s="18" t="s">
        <v>272</v>
      </c>
      <c r="F492" s="19" t="s">
        <v>273</v>
      </c>
      <c r="G492" s="12">
        <v>28458.09</v>
      </c>
    </row>
    <row r="493" spans="4:7" ht="31.5">
      <c r="D493" s="18" t="s">
        <v>288</v>
      </c>
      <c r="F493" s="19" t="s">
        <v>289</v>
      </c>
      <c r="G493" s="12">
        <v>27656821.736099999</v>
      </c>
    </row>
    <row r="494" spans="4:7">
      <c r="E494" s="18" t="s">
        <v>231</v>
      </c>
      <c r="F494" s="19" t="s">
        <v>271</v>
      </c>
      <c r="G494" s="12">
        <v>24333350.7049</v>
      </c>
    </row>
    <row r="495" spans="4:7">
      <c r="E495" s="18" t="s">
        <v>272</v>
      </c>
      <c r="F495" s="19" t="s">
        <v>273</v>
      </c>
      <c r="G495" s="12">
        <v>3323471.0312000001</v>
      </c>
    </row>
    <row r="496" spans="4:7" ht="21">
      <c r="D496" s="18" t="s">
        <v>290</v>
      </c>
      <c r="F496" s="19" t="s">
        <v>291</v>
      </c>
      <c r="G496" s="12">
        <v>719562.72349999996</v>
      </c>
    </row>
    <row r="497" spans="3:7">
      <c r="E497" s="18" t="s">
        <v>231</v>
      </c>
      <c r="F497" s="19" t="s">
        <v>271</v>
      </c>
      <c r="G497" s="12">
        <v>719562.72349999996</v>
      </c>
    </row>
    <row r="498" spans="3:7">
      <c r="C498" s="18" t="s">
        <v>274</v>
      </c>
      <c r="F498" s="19" t="s">
        <v>275</v>
      </c>
      <c r="G498" s="12">
        <v>26885556.1708</v>
      </c>
    </row>
    <row r="499" spans="3:7" ht="31.5">
      <c r="D499" s="18" t="s">
        <v>225</v>
      </c>
      <c r="F499" s="19" t="s">
        <v>282</v>
      </c>
      <c r="G499" s="12">
        <v>13001684.994000001</v>
      </c>
    </row>
    <row r="500" spans="3:7">
      <c r="E500" s="18" t="s">
        <v>231</v>
      </c>
      <c r="F500" s="19" t="s">
        <v>271</v>
      </c>
      <c r="G500" s="12">
        <v>13001684.994000001</v>
      </c>
    </row>
    <row r="501" spans="3:7">
      <c r="D501" s="18" t="s">
        <v>221</v>
      </c>
      <c r="F501" s="19" t="s">
        <v>283</v>
      </c>
      <c r="G501" s="12">
        <v>813794.03339999996</v>
      </c>
    </row>
    <row r="502" spans="3:7">
      <c r="E502" s="18" t="s">
        <v>231</v>
      </c>
      <c r="F502" s="19" t="s">
        <v>271</v>
      </c>
      <c r="G502" s="12">
        <v>813794.03344000003</v>
      </c>
    </row>
    <row r="503" spans="3:7">
      <c r="D503" s="18" t="s">
        <v>257</v>
      </c>
      <c r="F503" s="19" t="s">
        <v>284</v>
      </c>
      <c r="G503" s="12">
        <v>2263487.1460000002</v>
      </c>
    </row>
    <row r="504" spans="3:7">
      <c r="E504" s="18" t="s">
        <v>231</v>
      </c>
      <c r="F504" s="19" t="s">
        <v>271</v>
      </c>
      <c r="G504" s="12">
        <v>2263487.1460000002</v>
      </c>
    </row>
    <row r="505" spans="3:7">
      <c r="D505" s="18" t="s">
        <v>261</v>
      </c>
      <c r="F505" s="19" t="s">
        <v>285</v>
      </c>
      <c r="G505" s="12">
        <v>1019183.3746</v>
      </c>
    </row>
    <row r="506" spans="3:7">
      <c r="E506" s="18" t="s">
        <v>231</v>
      </c>
      <c r="F506" s="19" t="s">
        <v>271</v>
      </c>
      <c r="G506" s="12">
        <v>1019183.3746100001</v>
      </c>
    </row>
    <row r="507" spans="3:7" ht="42">
      <c r="D507" s="18" t="s">
        <v>262</v>
      </c>
      <c r="F507" s="19" t="s">
        <v>1194</v>
      </c>
      <c r="G507" s="12">
        <v>3038621.5372000001</v>
      </c>
    </row>
    <row r="508" spans="3:7">
      <c r="E508" s="18" t="s">
        <v>231</v>
      </c>
      <c r="F508" s="19" t="s">
        <v>271</v>
      </c>
      <c r="G508" s="12">
        <v>2999589.5372000001</v>
      </c>
    </row>
    <row r="509" spans="3:7">
      <c r="E509" s="18" t="s">
        <v>272</v>
      </c>
      <c r="F509" s="19" t="s">
        <v>273</v>
      </c>
      <c r="G509" s="12">
        <v>39032</v>
      </c>
    </row>
    <row r="510" spans="3:7">
      <c r="D510" s="18" t="s">
        <v>286</v>
      </c>
      <c r="F510" s="19" t="s">
        <v>287</v>
      </c>
      <c r="G510" s="12">
        <v>2495808.5120999999</v>
      </c>
    </row>
    <row r="511" spans="3:7">
      <c r="E511" s="18" t="s">
        <v>231</v>
      </c>
      <c r="F511" s="19" t="s">
        <v>271</v>
      </c>
      <c r="G511" s="12">
        <v>2495808.51211</v>
      </c>
    </row>
    <row r="512" spans="3:7" ht="31.5">
      <c r="D512" s="18" t="s">
        <v>288</v>
      </c>
      <c r="F512" s="19" t="s">
        <v>289</v>
      </c>
      <c r="G512" s="12">
        <v>4081373.5373999998</v>
      </c>
    </row>
    <row r="513" spans="2:7">
      <c r="E513" s="18" t="s">
        <v>231</v>
      </c>
      <c r="F513" s="19" t="s">
        <v>271</v>
      </c>
      <c r="G513" s="12">
        <v>3868318.4378</v>
      </c>
    </row>
    <row r="514" spans="2:7">
      <c r="E514" s="18" t="s">
        <v>272</v>
      </c>
      <c r="F514" s="19" t="s">
        <v>273</v>
      </c>
      <c r="G514" s="12">
        <v>213055.09969999999</v>
      </c>
    </row>
    <row r="515" spans="2:7" ht="21">
      <c r="D515" s="18" t="s">
        <v>290</v>
      </c>
      <c r="F515" s="19" t="s">
        <v>291</v>
      </c>
      <c r="G515" s="12">
        <v>171603.03599999999</v>
      </c>
    </row>
    <row r="516" spans="2:7">
      <c r="E516" s="18" t="s">
        <v>231</v>
      </c>
      <c r="F516" s="19" t="s">
        <v>271</v>
      </c>
      <c r="G516" s="12">
        <v>171603.03599999999</v>
      </c>
    </row>
    <row r="517" spans="2:7">
      <c r="B517" s="18" t="s">
        <v>292</v>
      </c>
      <c r="F517" s="19" t="s">
        <v>293</v>
      </c>
      <c r="G517" s="12">
        <v>56742720.9089</v>
      </c>
    </row>
    <row r="518" spans="2:7">
      <c r="C518" s="18" t="s">
        <v>269</v>
      </c>
      <c r="F518" s="19" t="s">
        <v>270</v>
      </c>
      <c r="G518" s="12">
        <v>44568914.7707</v>
      </c>
    </row>
    <row r="519" spans="2:7" ht="31.5">
      <c r="D519" s="18" t="s">
        <v>251</v>
      </c>
      <c r="F519" s="19" t="s">
        <v>294</v>
      </c>
      <c r="G519" s="12">
        <v>39861735.861000001</v>
      </c>
    </row>
    <row r="520" spans="2:7">
      <c r="E520" s="18" t="s">
        <v>231</v>
      </c>
      <c r="F520" s="19" t="s">
        <v>271</v>
      </c>
      <c r="G520" s="12">
        <v>35344753.361199997</v>
      </c>
    </row>
    <row r="521" spans="2:7">
      <c r="E521" s="18" t="s">
        <v>272</v>
      </c>
      <c r="F521" s="19" t="s">
        <v>273</v>
      </c>
      <c r="G521" s="12">
        <v>4516982.4998000003</v>
      </c>
    </row>
    <row r="522" spans="2:7" ht="21">
      <c r="D522" s="18" t="s">
        <v>295</v>
      </c>
      <c r="F522" s="19" t="s">
        <v>296</v>
      </c>
      <c r="G522" s="12">
        <v>3355407.2817000002</v>
      </c>
    </row>
    <row r="523" spans="2:7">
      <c r="E523" s="18" t="s">
        <v>231</v>
      </c>
      <c r="F523" s="19" t="s">
        <v>271</v>
      </c>
      <c r="G523" s="12">
        <v>3355407.2817000002</v>
      </c>
    </row>
    <row r="524" spans="2:7" ht="31.5">
      <c r="D524" s="18" t="s">
        <v>252</v>
      </c>
      <c r="F524" s="19" t="s">
        <v>1688</v>
      </c>
      <c r="G524" s="12">
        <v>1351771.628</v>
      </c>
    </row>
    <row r="525" spans="2:7">
      <c r="E525" s="18" t="s">
        <v>272</v>
      </c>
      <c r="F525" s="19" t="s">
        <v>273</v>
      </c>
      <c r="G525" s="12">
        <v>1351771.6279</v>
      </c>
    </row>
    <row r="526" spans="2:7">
      <c r="C526" s="18" t="s">
        <v>274</v>
      </c>
      <c r="F526" s="19" t="s">
        <v>275</v>
      </c>
      <c r="G526" s="12">
        <v>12173806.1382</v>
      </c>
    </row>
    <row r="527" spans="2:7" ht="31.5">
      <c r="D527" s="18" t="s">
        <v>251</v>
      </c>
      <c r="F527" s="19" t="s">
        <v>294</v>
      </c>
      <c r="G527" s="12">
        <v>10968438.168</v>
      </c>
    </row>
    <row r="528" spans="2:7">
      <c r="E528" s="18" t="s">
        <v>231</v>
      </c>
      <c r="F528" s="19" t="s">
        <v>271</v>
      </c>
      <c r="G528" s="12">
        <v>10093389.551999999</v>
      </c>
    </row>
    <row r="529" spans="2:7">
      <c r="E529" s="18" t="s">
        <v>272</v>
      </c>
      <c r="F529" s="19" t="s">
        <v>273</v>
      </c>
      <c r="G529" s="12">
        <v>875048.61600000004</v>
      </c>
    </row>
    <row r="530" spans="2:7" ht="21">
      <c r="D530" s="18" t="s">
        <v>295</v>
      </c>
      <c r="F530" s="19" t="s">
        <v>296</v>
      </c>
      <c r="G530" s="12">
        <v>675201.47019999998</v>
      </c>
    </row>
    <row r="531" spans="2:7">
      <c r="E531" s="18" t="s">
        <v>231</v>
      </c>
      <c r="F531" s="19" t="s">
        <v>271</v>
      </c>
      <c r="G531" s="12">
        <v>675201.47022000002</v>
      </c>
    </row>
    <row r="532" spans="2:7" ht="31.5">
      <c r="D532" s="18" t="s">
        <v>252</v>
      </c>
      <c r="F532" s="19" t="s">
        <v>1688</v>
      </c>
      <c r="G532" s="12">
        <v>530166.5</v>
      </c>
    </row>
    <row r="533" spans="2:7">
      <c r="B533" s="18" t="s">
        <v>297</v>
      </c>
      <c r="F533" s="19" t="s">
        <v>298</v>
      </c>
      <c r="G533" s="12">
        <v>45628640.409500003</v>
      </c>
    </row>
    <row r="534" spans="2:7">
      <c r="C534" s="18" t="s">
        <v>269</v>
      </c>
      <c r="F534" s="19" t="s">
        <v>270</v>
      </c>
      <c r="G534" s="12">
        <v>34685097.847000003</v>
      </c>
    </row>
    <row r="535" spans="2:7" ht="21">
      <c r="D535" s="18" t="s">
        <v>231</v>
      </c>
      <c r="F535" s="19" t="s">
        <v>301</v>
      </c>
      <c r="G535" s="12">
        <v>33999898.450000003</v>
      </c>
    </row>
    <row r="536" spans="2:7">
      <c r="E536" s="18" t="s">
        <v>231</v>
      </c>
      <c r="F536" s="19" t="s">
        <v>1195</v>
      </c>
      <c r="G536" s="12">
        <v>33081010.240559999</v>
      </c>
    </row>
    <row r="537" spans="2:7">
      <c r="E537" s="18" t="s">
        <v>272</v>
      </c>
      <c r="F537" s="19" t="s">
        <v>1196</v>
      </c>
      <c r="G537" s="12">
        <v>918888.20940000005</v>
      </c>
    </row>
    <row r="538" spans="2:7">
      <c r="D538" s="18" t="s">
        <v>299</v>
      </c>
      <c r="F538" s="19" t="s">
        <v>300</v>
      </c>
      <c r="G538" s="12">
        <v>685199.397</v>
      </c>
    </row>
    <row r="539" spans="2:7">
      <c r="C539" s="18" t="s">
        <v>274</v>
      </c>
      <c r="F539" s="19" t="s">
        <v>275</v>
      </c>
      <c r="G539" s="12">
        <v>10943542.5625</v>
      </c>
    </row>
    <row r="540" spans="2:7" ht="21">
      <c r="D540" s="18" t="s">
        <v>231</v>
      </c>
      <c r="F540" s="19" t="s">
        <v>301</v>
      </c>
      <c r="G540" s="12">
        <v>10836787.0756</v>
      </c>
    </row>
    <row r="541" spans="2:7">
      <c r="E541" s="18" t="s">
        <v>231</v>
      </c>
      <c r="F541" s="19" t="s">
        <v>271</v>
      </c>
      <c r="G541" s="12">
        <v>9558240.6999999993</v>
      </c>
    </row>
    <row r="542" spans="2:7">
      <c r="E542" s="18" t="s">
        <v>272</v>
      </c>
      <c r="F542" s="19" t="s">
        <v>273</v>
      </c>
      <c r="G542" s="12">
        <v>1278546.3755999999</v>
      </c>
    </row>
    <row r="543" spans="2:7">
      <c r="D543" s="18" t="s">
        <v>299</v>
      </c>
      <c r="F543" s="19" t="s">
        <v>302</v>
      </c>
      <c r="G543" s="12">
        <v>106755.48699999999</v>
      </c>
    </row>
    <row r="544" spans="2:7">
      <c r="B544" s="18" t="s">
        <v>249</v>
      </c>
      <c r="F544" s="19" t="s">
        <v>250</v>
      </c>
      <c r="G544" s="12">
        <v>129665570.99869999</v>
      </c>
    </row>
    <row r="545" spans="3:7" ht="21">
      <c r="C545" s="18" t="s">
        <v>303</v>
      </c>
      <c r="F545" s="19" t="s">
        <v>304</v>
      </c>
      <c r="G545" s="12">
        <v>3652.3764999999999</v>
      </c>
    </row>
    <row r="546" spans="3:7" ht="21">
      <c r="D546" s="18" t="s">
        <v>305</v>
      </c>
      <c r="F546" s="19" t="s">
        <v>306</v>
      </c>
      <c r="G546" s="12">
        <v>3652.3764999999999</v>
      </c>
    </row>
    <row r="547" spans="3:7">
      <c r="C547" s="18" t="s">
        <v>218</v>
      </c>
      <c r="F547" s="19" t="s">
        <v>0</v>
      </c>
      <c r="G547" s="12">
        <v>5466471.7734000003</v>
      </c>
    </row>
    <row r="548" spans="3:7" ht="31.5">
      <c r="D548" s="18" t="s">
        <v>251</v>
      </c>
      <c r="F548" s="19" t="s">
        <v>1197</v>
      </c>
      <c r="G548" s="12">
        <v>5466471.7734000003</v>
      </c>
    </row>
    <row r="549" spans="3:7">
      <c r="C549" s="18" t="s">
        <v>1674</v>
      </c>
      <c r="F549" s="19" t="s">
        <v>1675</v>
      </c>
      <c r="G549" s="12">
        <v>40732918.3983</v>
      </c>
    </row>
    <row r="550" spans="3:7">
      <c r="D550" s="18" t="s">
        <v>307</v>
      </c>
      <c r="F550" s="19" t="s">
        <v>1689</v>
      </c>
      <c r="G550" s="12">
        <v>16736522.8007</v>
      </c>
    </row>
    <row r="551" spans="3:7">
      <c r="E551" s="18" t="s">
        <v>229</v>
      </c>
      <c r="F551" s="19" t="s">
        <v>1690</v>
      </c>
      <c r="G551" s="12">
        <v>13960954.313899999</v>
      </c>
    </row>
    <row r="552" spans="3:7" ht="21">
      <c r="E552" s="18" t="s">
        <v>236</v>
      </c>
      <c r="F552" s="19" t="s">
        <v>1677</v>
      </c>
      <c r="G552" s="12">
        <v>267595.99939999997</v>
      </c>
    </row>
    <row r="553" spans="3:7" ht="21">
      <c r="E553" s="18" t="s">
        <v>238</v>
      </c>
      <c r="F553" s="19" t="s">
        <v>1671</v>
      </c>
      <c r="G553" s="12">
        <v>819911.04169999994</v>
      </c>
    </row>
    <row r="554" spans="3:7">
      <c r="E554" s="18" t="s">
        <v>240</v>
      </c>
      <c r="F554" s="19" t="s">
        <v>1691</v>
      </c>
      <c r="G554" s="12">
        <v>1393037.2</v>
      </c>
    </row>
    <row r="555" spans="3:7">
      <c r="E555" s="18" t="s">
        <v>219</v>
      </c>
      <c r="F555" s="19" t="s">
        <v>1692</v>
      </c>
      <c r="G555" s="12">
        <v>295024.24589999998</v>
      </c>
    </row>
    <row r="556" spans="3:7">
      <c r="D556" s="18" t="s">
        <v>254</v>
      </c>
      <c r="F556" s="19" t="s">
        <v>72</v>
      </c>
      <c r="G556" s="12">
        <v>1382147</v>
      </c>
    </row>
    <row r="557" spans="3:7">
      <c r="D557" s="18" t="s">
        <v>257</v>
      </c>
      <c r="F557" s="19" t="s">
        <v>258</v>
      </c>
      <c r="G557" s="12">
        <v>11405118.2312</v>
      </c>
    </row>
    <row r="558" spans="3:7">
      <c r="E558" s="18" t="s">
        <v>248</v>
      </c>
      <c r="F558" s="19" t="s">
        <v>259</v>
      </c>
      <c r="G558" s="12">
        <v>5339917</v>
      </c>
    </row>
    <row r="559" spans="3:7">
      <c r="E559" s="18" t="s">
        <v>255</v>
      </c>
      <c r="F559" s="19" t="s">
        <v>260</v>
      </c>
      <c r="G559" s="12">
        <v>6065201.2313000001</v>
      </c>
    </row>
    <row r="560" spans="3:7">
      <c r="D560" s="18" t="s">
        <v>264</v>
      </c>
      <c r="F560" s="19" t="s">
        <v>265</v>
      </c>
      <c r="G560" s="12">
        <v>10709694</v>
      </c>
    </row>
    <row r="561" spans="3:7" ht="21">
      <c r="D561" s="18" t="s">
        <v>967</v>
      </c>
      <c r="F561" s="19" t="s">
        <v>1198</v>
      </c>
      <c r="G561" s="12">
        <v>124786.3046</v>
      </c>
    </row>
    <row r="562" spans="3:7" ht="21">
      <c r="D562" s="18" t="s">
        <v>1676</v>
      </c>
      <c r="F562" s="19" t="s">
        <v>1693</v>
      </c>
      <c r="G562" s="12">
        <v>62306.919800000003</v>
      </c>
    </row>
    <row r="563" spans="3:7">
      <c r="E563" s="18" t="s">
        <v>248</v>
      </c>
      <c r="F563" s="19" t="s">
        <v>259</v>
      </c>
      <c r="G563" s="12">
        <v>56967.199999999997</v>
      </c>
    </row>
    <row r="564" spans="3:7">
      <c r="E564" s="18" t="s">
        <v>255</v>
      </c>
      <c r="F564" s="19" t="s">
        <v>260</v>
      </c>
      <c r="G564" s="12">
        <v>5339.71983</v>
      </c>
    </row>
    <row r="565" spans="3:7">
      <c r="D565" s="18" t="s">
        <v>230</v>
      </c>
      <c r="F565" s="19" t="s">
        <v>1673</v>
      </c>
      <c r="G565" s="12">
        <v>235430.14199999999</v>
      </c>
    </row>
    <row r="566" spans="3:7" ht="52.5">
      <c r="D566" s="18" t="s">
        <v>240</v>
      </c>
      <c r="F566" s="19" t="s">
        <v>1199</v>
      </c>
      <c r="G566" s="12">
        <v>76913</v>
      </c>
    </row>
    <row r="567" spans="3:7">
      <c r="C567" s="18" t="s">
        <v>223</v>
      </c>
      <c r="F567" s="19" t="s">
        <v>224</v>
      </c>
      <c r="G567" s="12">
        <v>0</v>
      </c>
    </row>
    <row r="568" spans="3:7">
      <c r="D568" s="18" t="s">
        <v>254</v>
      </c>
      <c r="F568" s="19" t="s">
        <v>72</v>
      </c>
      <c r="G568" s="12">
        <v>0</v>
      </c>
    </row>
    <row r="569" spans="3:7">
      <c r="D569" s="18" t="s">
        <v>257</v>
      </c>
      <c r="F569" s="19" t="s">
        <v>258</v>
      </c>
      <c r="G569" s="12">
        <v>0</v>
      </c>
    </row>
    <row r="570" spans="3:7">
      <c r="D570" s="18" t="s">
        <v>264</v>
      </c>
      <c r="F570" s="19" t="s">
        <v>265</v>
      </c>
      <c r="G570" s="12">
        <v>0</v>
      </c>
    </row>
    <row r="571" spans="3:7" ht="21">
      <c r="D571" s="18" t="s">
        <v>967</v>
      </c>
      <c r="F571" s="19" t="s">
        <v>1198</v>
      </c>
      <c r="G571" s="12">
        <v>0</v>
      </c>
    </row>
    <row r="572" spans="3:7" ht="21">
      <c r="D572" s="18" t="s">
        <v>1676</v>
      </c>
      <c r="F572" s="19" t="s">
        <v>1693</v>
      </c>
      <c r="G572" s="12">
        <v>0</v>
      </c>
    </row>
    <row r="573" spans="3:7">
      <c r="C573" s="18" t="s">
        <v>269</v>
      </c>
      <c r="F573" s="19" t="s">
        <v>270</v>
      </c>
      <c r="G573" s="12">
        <v>64917828.321999997</v>
      </c>
    </row>
    <row r="574" spans="3:7" ht="21">
      <c r="D574" s="18" t="s">
        <v>307</v>
      </c>
      <c r="F574" s="19" t="s">
        <v>308</v>
      </c>
      <c r="G574" s="12">
        <v>2023306.0349999999</v>
      </c>
    </row>
    <row r="575" spans="3:7" ht="21">
      <c r="D575" s="18" t="s">
        <v>214</v>
      </c>
      <c r="F575" s="19" t="s">
        <v>309</v>
      </c>
      <c r="G575" s="12">
        <v>8147566.1184</v>
      </c>
    </row>
    <row r="576" spans="3:7">
      <c r="E576" s="18" t="s">
        <v>231</v>
      </c>
      <c r="F576" s="19" t="s">
        <v>271</v>
      </c>
      <c r="G576" s="12">
        <v>8011371.1184999999</v>
      </c>
    </row>
    <row r="577" spans="4:7">
      <c r="E577" s="18" t="s">
        <v>272</v>
      </c>
      <c r="F577" s="19" t="s">
        <v>273</v>
      </c>
      <c r="G577" s="12">
        <v>136195</v>
      </c>
    </row>
    <row r="578" spans="4:7">
      <c r="D578" s="18" t="s">
        <v>254</v>
      </c>
      <c r="F578" s="19" t="s">
        <v>310</v>
      </c>
      <c r="G578" s="12">
        <v>937854.76470000006</v>
      </c>
    </row>
    <row r="579" spans="4:7">
      <c r="E579" s="18" t="s">
        <v>231</v>
      </c>
      <c r="F579" s="19" t="s">
        <v>271</v>
      </c>
      <c r="G579" s="12">
        <v>929048.76466999995</v>
      </c>
    </row>
    <row r="580" spans="4:7">
      <c r="E580" s="18" t="s">
        <v>272</v>
      </c>
      <c r="F580" s="19" t="s">
        <v>273</v>
      </c>
      <c r="G580" s="12">
        <v>8806</v>
      </c>
    </row>
    <row r="581" spans="4:7" ht="21">
      <c r="D581" s="18" t="s">
        <v>255</v>
      </c>
      <c r="F581" s="19" t="s">
        <v>311</v>
      </c>
      <c r="G581" s="12">
        <v>445192.98310000001</v>
      </c>
    </row>
    <row r="582" spans="4:7">
      <c r="D582" s="18" t="s">
        <v>244</v>
      </c>
      <c r="F582" s="19" t="s">
        <v>312</v>
      </c>
      <c r="G582" s="12">
        <v>1160914.4890000001</v>
      </c>
    </row>
    <row r="583" spans="4:7" ht="21">
      <c r="D583" s="18" t="s">
        <v>263</v>
      </c>
      <c r="F583" s="19" t="s">
        <v>313</v>
      </c>
      <c r="G583" s="12">
        <v>146363</v>
      </c>
    </row>
    <row r="584" spans="4:7">
      <c r="E584" s="18" t="s">
        <v>272</v>
      </c>
      <c r="F584" s="19" t="s">
        <v>273</v>
      </c>
      <c r="G584" s="12">
        <v>146363</v>
      </c>
    </row>
    <row r="585" spans="4:7">
      <c r="D585" s="18" t="s">
        <v>314</v>
      </c>
      <c r="F585" s="19" t="s">
        <v>315</v>
      </c>
      <c r="G585" s="12">
        <v>101386</v>
      </c>
    </row>
    <row r="586" spans="4:7">
      <c r="D586" s="18" t="s">
        <v>316</v>
      </c>
      <c r="F586" s="19" t="s">
        <v>317</v>
      </c>
      <c r="G586" s="12">
        <v>85426.408100000001</v>
      </c>
    </row>
    <row r="587" spans="4:7">
      <c r="D587" s="18" t="s">
        <v>318</v>
      </c>
      <c r="F587" s="19" t="s">
        <v>963</v>
      </c>
      <c r="G587" s="12">
        <v>51670171.936300002</v>
      </c>
    </row>
    <row r="588" spans="4:7">
      <c r="E588" s="18" t="s">
        <v>231</v>
      </c>
      <c r="F588" s="19" t="s">
        <v>271</v>
      </c>
      <c r="G588" s="12">
        <v>1818326</v>
      </c>
    </row>
    <row r="589" spans="4:7">
      <c r="E589" s="18" t="s">
        <v>272</v>
      </c>
      <c r="F589" s="19" t="s">
        <v>273</v>
      </c>
      <c r="G589" s="12">
        <v>49851845.936300002</v>
      </c>
    </row>
    <row r="590" spans="4:7" ht="21">
      <c r="D590" s="18" t="s">
        <v>319</v>
      </c>
      <c r="F590" s="19" t="s">
        <v>320</v>
      </c>
      <c r="G590" s="12">
        <v>3901.4697999999999</v>
      </c>
    </row>
    <row r="591" spans="4:7" ht="31.5">
      <c r="D591" s="18" t="s">
        <v>321</v>
      </c>
      <c r="F591" s="19" t="s">
        <v>322</v>
      </c>
      <c r="G591" s="12">
        <v>85291.721000000005</v>
      </c>
    </row>
    <row r="592" spans="4:7" ht="52.5">
      <c r="D592" s="18" t="s">
        <v>324</v>
      </c>
      <c r="F592" s="19" t="s">
        <v>1199</v>
      </c>
      <c r="G592" s="12">
        <v>109440.1857</v>
      </c>
    </row>
    <row r="593" spans="3:7" ht="21">
      <c r="D593" s="18" t="s">
        <v>325</v>
      </c>
      <c r="F593" s="19" t="s">
        <v>326</v>
      </c>
      <c r="G593" s="12">
        <v>1013.211</v>
      </c>
    </row>
    <row r="594" spans="3:7">
      <c r="C594" s="18" t="s">
        <v>327</v>
      </c>
      <c r="F594" s="19" t="s">
        <v>328</v>
      </c>
      <c r="G594" s="12">
        <v>31676.68</v>
      </c>
    </row>
    <row r="595" spans="3:7" ht="31.5">
      <c r="D595" s="18" t="s">
        <v>329</v>
      </c>
      <c r="F595" s="19" t="s">
        <v>964</v>
      </c>
      <c r="G595" s="12">
        <v>31676.68</v>
      </c>
    </row>
    <row r="596" spans="3:7">
      <c r="C596" s="18" t="s">
        <v>331</v>
      </c>
      <c r="F596" s="19" t="s">
        <v>5</v>
      </c>
      <c r="G596" s="12">
        <v>0</v>
      </c>
    </row>
    <row r="597" spans="3:7" ht="31.5">
      <c r="D597" s="18" t="s">
        <v>329</v>
      </c>
      <c r="F597" s="19" t="s">
        <v>1694</v>
      </c>
      <c r="G597" s="12">
        <v>0</v>
      </c>
    </row>
    <row r="598" spans="3:7">
      <c r="C598" s="18" t="s">
        <v>274</v>
      </c>
      <c r="F598" s="19" t="s">
        <v>275</v>
      </c>
      <c r="G598" s="12">
        <v>16971428.9793</v>
      </c>
    </row>
    <row r="599" spans="3:7" ht="21">
      <c r="D599" s="18" t="s">
        <v>307</v>
      </c>
      <c r="F599" s="19" t="s">
        <v>308</v>
      </c>
      <c r="G599" s="12">
        <v>511449.86810000002</v>
      </c>
    </row>
    <row r="600" spans="3:7" ht="21">
      <c r="D600" s="18" t="s">
        <v>214</v>
      </c>
      <c r="F600" s="19" t="s">
        <v>309</v>
      </c>
      <c r="G600" s="12">
        <v>1533600.06</v>
      </c>
    </row>
    <row r="601" spans="3:7">
      <c r="E601" s="18" t="s">
        <v>231</v>
      </c>
      <c r="F601" s="19" t="s">
        <v>271</v>
      </c>
      <c r="G601" s="12">
        <v>1533600.06</v>
      </c>
    </row>
    <row r="602" spans="3:7">
      <c r="D602" s="18" t="s">
        <v>254</v>
      </c>
      <c r="F602" s="19" t="s">
        <v>310</v>
      </c>
      <c r="G602" s="12">
        <v>557683.49540000001</v>
      </c>
    </row>
    <row r="603" spans="3:7">
      <c r="E603" s="18" t="s">
        <v>231</v>
      </c>
      <c r="F603" s="19" t="s">
        <v>271</v>
      </c>
      <c r="G603" s="12">
        <v>557683.49542000005</v>
      </c>
    </row>
    <row r="604" spans="3:7" ht="21">
      <c r="D604" s="18" t="s">
        <v>255</v>
      </c>
      <c r="F604" s="19" t="s">
        <v>311</v>
      </c>
      <c r="G604" s="12">
        <v>5508.2379000000001</v>
      </c>
    </row>
    <row r="605" spans="3:7">
      <c r="D605" s="18" t="s">
        <v>244</v>
      </c>
      <c r="F605" s="19" t="s">
        <v>312</v>
      </c>
      <c r="G605" s="12">
        <v>219225</v>
      </c>
    </row>
    <row r="606" spans="3:7">
      <c r="D606" s="18" t="s">
        <v>314</v>
      </c>
      <c r="F606" s="19" t="s">
        <v>315</v>
      </c>
      <c r="G606" s="12">
        <v>1237817</v>
      </c>
    </row>
    <row r="607" spans="3:7">
      <c r="D607" s="18" t="s">
        <v>316</v>
      </c>
      <c r="F607" s="19" t="s">
        <v>332</v>
      </c>
      <c r="G607" s="12">
        <v>5733.8922000000002</v>
      </c>
    </row>
    <row r="608" spans="3:7">
      <c r="D608" s="18" t="s">
        <v>318</v>
      </c>
      <c r="F608" s="19" t="s">
        <v>333</v>
      </c>
      <c r="G608" s="12">
        <v>12870071.4256</v>
      </c>
    </row>
    <row r="609" spans="1:7">
      <c r="E609" s="18" t="s">
        <v>272</v>
      </c>
      <c r="F609" s="19" t="s">
        <v>273</v>
      </c>
      <c r="G609" s="12">
        <v>12870071.4256</v>
      </c>
    </row>
    <row r="610" spans="1:7" ht="52.5">
      <c r="D610" s="18" t="s">
        <v>324</v>
      </c>
      <c r="F610" s="19" t="s">
        <v>1199</v>
      </c>
      <c r="G610" s="12">
        <v>30340</v>
      </c>
    </row>
    <row r="611" spans="1:7">
      <c r="C611" s="18" t="s">
        <v>334</v>
      </c>
      <c r="F611" s="19" t="s">
        <v>335</v>
      </c>
      <c r="G611" s="12">
        <v>1541594.4691000001</v>
      </c>
    </row>
    <row r="612" spans="1:7" ht="21">
      <c r="D612" s="18" t="s">
        <v>227</v>
      </c>
      <c r="F612" s="19" t="s">
        <v>1695</v>
      </c>
      <c r="G612" s="12">
        <v>1541594.4691000001</v>
      </c>
    </row>
    <row r="613" spans="1:7">
      <c r="E613" s="18" t="s">
        <v>231</v>
      </c>
      <c r="F613" s="19" t="s">
        <v>271</v>
      </c>
      <c r="G613" s="12">
        <v>1532110.4690700001</v>
      </c>
    </row>
    <row r="614" spans="1:7">
      <c r="E614" s="18" t="s">
        <v>272</v>
      </c>
      <c r="F614" s="19" t="s">
        <v>273</v>
      </c>
      <c r="G614" s="12">
        <v>9484</v>
      </c>
    </row>
    <row r="615" spans="1:7">
      <c r="A615" s="17" t="s">
        <v>2229</v>
      </c>
      <c r="B615" s="17"/>
      <c r="C615" s="17"/>
      <c r="D615" s="17"/>
      <c r="E615" s="17"/>
      <c r="F615" s="10" t="s">
        <v>2230</v>
      </c>
      <c r="G615" s="11">
        <v>2302330453.8804002</v>
      </c>
    </row>
    <row r="616" spans="1:7">
      <c r="B616" s="18" t="s">
        <v>211</v>
      </c>
      <c r="F616" s="19" t="s">
        <v>2231</v>
      </c>
      <c r="G616" s="12">
        <v>2171785483.8241</v>
      </c>
    </row>
    <row r="617" spans="1:7">
      <c r="C617" s="18" t="s">
        <v>1962</v>
      </c>
      <c r="F617" s="19" t="s">
        <v>1963</v>
      </c>
      <c r="G617" s="12">
        <v>2096897103.6736</v>
      </c>
    </row>
    <row r="618" spans="1:7" ht="21">
      <c r="D618" s="18" t="s">
        <v>288</v>
      </c>
      <c r="F618" s="19" t="s">
        <v>2232</v>
      </c>
      <c r="G618" s="12">
        <v>2096897103.6736</v>
      </c>
    </row>
    <row r="619" spans="1:7">
      <c r="E619" s="18" t="s">
        <v>229</v>
      </c>
      <c r="F619" s="19" t="s">
        <v>2233</v>
      </c>
      <c r="G619" s="12">
        <v>1236534100</v>
      </c>
    </row>
    <row r="620" spans="1:7">
      <c r="E620" s="18" t="s">
        <v>230</v>
      </c>
      <c r="F620" s="19" t="s">
        <v>2234</v>
      </c>
      <c r="G620" s="12">
        <v>347708921</v>
      </c>
    </row>
    <row r="621" spans="1:7" ht="31.5">
      <c r="E621" s="18" t="s">
        <v>236</v>
      </c>
      <c r="F621" s="19" t="s">
        <v>2235</v>
      </c>
      <c r="G621" s="12">
        <v>12805917</v>
      </c>
    </row>
    <row r="622" spans="1:7">
      <c r="E622" s="18" t="s">
        <v>238</v>
      </c>
      <c r="F622" s="19" t="s">
        <v>2236</v>
      </c>
      <c r="G622" s="12">
        <v>197718557</v>
      </c>
    </row>
    <row r="623" spans="1:7">
      <c r="E623" s="18" t="s">
        <v>240</v>
      </c>
      <c r="F623" s="19" t="s">
        <v>2237</v>
      </c>
      <c r="G623" s="12">
        <v>58251250</v>
      </c>
    </row>
    <row r="624" spans="1:7">
      <c r="E624" s="18" t="s">
        <v>321</v>
      </c>
      <c r="F624" s="19" t="s">
        <v>2238</v>
      </c>
      <c r="G624" s="12">
        <v>354392</v>
      </c>
    </row>
    <row r="625" spans="3:7">
      <c r="E625" s="18" t="s">
        <v>323</v>
      </c>
      <c r="F625" s="19" t="s">
        <v>2239</v>
      </c>
      <c r="G625" s="12">
        <v>3946289</v>
      </c>
    </row>
    <row r="626" spans="3:7">
      <c r="E626" s="18" t="s">
        <v>324</v>
      </c>
      <c r="F626" s="19" t="s">
        <v>2240</v>
      </c>
      <c r="G626" s="12">
        <v>4678121</v>
      </c>
    </row>
    <row r="627" spans="3:7" ht="31.5">
      <c r="E627" s="18" t="s">
        <v>1178</v>
      </c>
      <c r="F627" s="19" t="s">
        <v>2241</v>
      </c>
      <c r="G627" s="12">
        <v>4512665</v>
      </c>
    </row>
    <row r="628" spans="3:7" ht="21">
      <c r="E628" s="18" t="s">
        <v>219</v>
      </c>
      <c r="F628" s="19" t="s">
        <v>2242</v>
      </c>
      <c r="G628" s="12">
        <v>587005.70429999998</v>
      </c>
    </row>
    <row r="629" spans="3:7" ht="31.5">
      <c r="E629" s="18" t="s">
        <v>1961</v>
      </c>
      <c r="F629" s="19" t="s">
        <v>2243</v>
      </c>
      <c r="G629" s="12">
        <v>208813.43400000001</v>
      </c>
    </row>
    <row r="630" spans="3:7" ht="21">
      <c r="E630" s="18" t="s">
        <v>2244</v>
      </c>
      <c r="F630" s="19" t="s">
        <v>2245</v>
      </c>
      <c r="G630" s="12">
        <v>571.221</v>
      </c>
    </row>
    <row r="631" spans="3:7">
      <c r="E631" s="18" t="s">
        <v>2246</v>
      </c>
      <c r="F631" s="19" t="s">
        <v>2247</v>
      </c>
      <c r="G631" s="12">
        <v>35254977</v>
      </c>
    </row>
    <row r="632" spans="3:7">
      <c r="E632" s="18" t="s">
        <v>2248</v>
      </c>
      <c r="F632" s="19" t="s">
        <v>2249</v>
      </c>
      <c r="G632" s="12">
        <v>32591589</v>
      </c>
    </row>
    <row r="633" spans="3:7" ht="21">
      <c r="E633" s="18" t="s">
        <v>2250</v>
      </c>
      <c r="F633" s="19" t="s">
        <v>2251</v>
      </c>
      <c r="G633" s="12">
        <v>24418893</v>
      </c>
    </row>
    <row r="634" spans="3:7">
      <c r="E634" s="18" t="s">
        <v>2252</v>
      </c>
      <c r="F634" s="19" t="s">
        <v>2253</v>
      </c>
      <c r="G634" s="12">
        <v>26511346.314369999</v>
      </c>
    </row>
    <row r="635" spans="3:7">
      <c r="E635" s="18" t="s">
        <v>2254</v>
      </c>
      <c r="F635" s="19" t="s">
        <v>2255</v>
      </c>
      <c r="G635" s="12">
        <v>110813696</v>
      </c>
    </row>
    <row r="636" spans="3:7">
      <c r="C636" s="18" t="s">
        <v>223</v>
      </c>
      <c r="F636" s="19" t="s">
        <v>224</v>
      </c>
      <c r="G636" s="12">
        <v>0</v>
      </c>
    </row>
    <row r="637" spans="3:7" ht="21">
      <c r="D637" s="18" t="s">
        <v>288</v>
      </c>
      <c r="F637" s="19" t="s">
        <v>2232</v>
      </c>
      <c r="G637" s="12">
        <v>0</v>
      </c>
    </row>
    <row r="638" spans="3:7">
      <c r="C638" s="18" t="s">
        <v>2256</v>
      </c>
      <c r="F638" s="19" t="s">
        <v>2257</v>
      </c>
      <c r="G638" s="12">
        <v>29226364.4078</v>
      </c>
    </row>
    <row r="639" spans="3:7" ht="31.5">
      <c r="D639" s="18" t="s">
        <v>305</v>
      </c>
      <c r="F639" s="19" t="s">
        <v>2258</v>
      </c>
      <c r="G639" s="12">
        <v>7978982.6743000001</v>
      </c>
    </row>
    <row r="640" spans="3:7">
      <c r="E640" s="18" t="s">
        <v>272</v>
      </c>
      <c r="F640" s="19" t="s">
        <v>273</v>
      </c>
      <c r="G640" s="12">
        <v>7978982.6742000002</v>
      </c>
    </row>
    <row r="641" spans="3:7" ht="42">
      <c r="D641" s="18" t="s">
        <v>1984</v>
      </c>
      <c r="F641" s="19" t="s">
        <v>2259</v>
      </c>
      <c r="G641" s="12">
        <v>700367.30020000006</v>
      </c>
    </row>
    <row r="642" spans="3:7">
      <c r="E642" s="18" t="s">
        <v>272</v>
      </c>
      <c r="F642" s="19" t="s">
        <v>273</v>
      </c>
      <c r="G642" s="12">
        <v>700367.30020000006</v>
      </c>
    </row>
    <row r="643" spans="3:7" ht="42">
      <c r="D643" s="18" t="s">
        <v>254</v>
      </c>
      <c r="F643" s="19" t="s">
        <v>2260</v>
      </c>
      <c r="G643" s="12">
        <v>13716454.7436</v>
      </c>
    </row>
    <row r="644" spans="3:7">
      <c r="E644" s="18" t="s">
        <v>272</v>
      </c>
      <c r="F644" s="19" t="s">
        <v>273</v>
      </c>
      <c r="G644" s="12">
        <v>13716454.7437</v>
      </c>
    </row>
    <row r="645" spans="3:7" ht="21">
      <c r="D645" s="18" t="s">
        <v>251</v>
      </c>
      <c r="F645" s="19" t="s">
        <v>2261</v>
      </c>
      <c r="G645" s="12">
        <v>2687839.3791999999</v>
      </c>
    </row>
    <row r="646" spans="3:7">
      <c r="E646" s="18" t="s">
        <v>272</v>
      </c>
      <c r="F646" s="19" t="s">
        <v>273</v>
      </c>
      <c r="G646" s="12">
        <v>2687839.3790000002</v>
      </c>
    </row>
    <row r="647" spans="3:7" ht="42">
      <c r="D647" s="18" t="s">
        <v>272</v>
      </c>
      <c r="F647" s="19" t="s">
        <v>2262</v>
      </c>
      <c r="G647" s="12">
        <v>4142720.3106</v>
      </c>
    </row>
    <row r="648" spans="3:7">
      <c r="E648" s="18" t="s">
        <v>272</v>
      </c>
      <c r="F648" s="19" t="s">
        <v>273</v>
      </c>
      <c r="G648" s="12">
        <v>4142720.3106</v>
      </c>
    </row>
    <row r="649" spans="3:7">
      <c r="C649" s="18" t="s">
        <v>2097</v>
      </c>
      <c r="F649" s="19" t="s">
        <v>2098</v>
      </c>
      <c r="G649" s="12">
        <v>10423365.6226</v>
      </c>
    </row>
    <row r="650" spans="3:7">
      <c r="D650" s="18" t="s">
        <v>272</v>
      </c>
      <c r="F650" s="19" t="s">
        <v>2263</v>
      </c>
      <c r="G650" s="12">
        <v>9413330.1995999999</v>
      </c>
    </row>
    <row r="651" spans="3:7" ht="21">
      <c r="E651" s="18" t="s">
        <v>229</v>
      </c>
      <c r="F651" s="19" t="s">
        <v>2264</v>
      </c>
      <c r="G651" s="12">
        <v>7039115.5466</v>
      </c>
    </row>
    <row r="652" spans="3:7" ht="21">
      <c r="E652" s="18" t="s">
        <v>230</v>
      </c>
      <c r="F652" s="19" t="s">
        <v>2265</v>
      </c>
      <c r="G652" s="12">
        <v>342251.1655</v>
      </c>
    </row>
    <row r="653" spans="3:7">
      <c r="E653" s="18" t="s">
        <v>234</v>
      </c>
      <c r="F653" s="19" t="s">
        <v>2266</v>
      </c>
      <c r="G653" s="12">
        <v>415172.46850000002</v>
      </c>
    </row>
    <row r="654" spans="3:7">
      <c r="E654" s="18" t="s">
        <v>236</v>
      </c>
      <c r="F654" s="19" t="s">
        <v>2267</v>
      </c>
      <c r="G654" s="12">
        <v>1616791.0188</v>
      </c>
    </row>
    <row r="655" spans="3:7">
      <c r="D655" s="18" t="s">
        <v>319</v>
      </c>
      <c r="F655" s="19" t="s">
        <v>2268</v>
      </c>
      <c r="G655" s="12">
        <v>1010035.4229</v>
      </c>
    </row>
    <row r="656" spans="3:7">
      <c r="C656" s="18" t="s">
        <v>327</v>
      </c>
      <c r="F656" s="19" t="s">
        <v>328</v>
      </c>
      <c r="G656" s="12">
        <v>329598.1973</v>
      </c>
    </row>
    <row r="657" spans="3:7">
      <c r="D657" s="18" t="s">
        <v>252</v>
      </c>
      <c r="F657" s="19" t="s">
        <v>2269</v>
      </c>
      <c r="G657" s="12">
        <v>329598.1973</v>
      </c>
    </row>
    <row r="658" spans="3:7" ht="21">
      <c r="C658" s="18" t="s">
        <v>330</v>
      </c>
      <c r="F658" s="19" t="s">
        <v>4</v>
      </c>
      <c r="G658" s="12">
        <v>0</v>
      </c>
    </row>
    <row r="659" spans="3:7">
      <c r="D659" s="18" t="s">
        <v>251</v>
      </c>
      <c r="F659" s="19" t="s">
        <v>2269</v>
      </c>
      <c r="G659" s="12">
        <v>0</v>
      </c>
    </row>
    <row r="660" spans="3:7">
      <c r="C660" s="18" t="s">
        <v>331</v>
      </c>
      <c r="F660" s="19" t="s">
        <v>5</v>
      </c>
      <c r="G660" s="12">
        <v>5006.8760000000002</v>
      </c>
    </row>
    <row r="661" spans="3:7">
      <c r="D661" s="18" t="s">
        <v>252</v>
      </c>
      <c r="F661" s="19" t="s">
        <v>2269</v>
      </c>
      <c r="G661" s="12">
        <v>5006.8760000000002</v>
      </c>
    </row>
    <row r="662" spans="3:7" ht="21">
      <c r="C662" s="18" t="s">
        <v>2270</v>
      </c>
      <c r="F662" s="19" t="s">
        <v>2271</v>
      </c>
      <c r="G662" s="12">
        <v>2331326.0417999998</v>
      </c>
    </row>
    <row r="663" spans="3:7" ht="31.5">
      <c r="D663" s="18" t="s">
        <v>305</v>
      </c>
      <c r="F663" s="19" t="s">
        <v>2258</v>
      </c>
      <c r="G663" s="12">
        <v>499994.35220000002</v>
      </c>
    </row>
    <row r="664" spans="3:7">
      <c r="E664" s="18" t="s">
        <v>272</v>
      </c>
      <c r="F664" s="19" t="s">
        <v>273</v>
      </c>
      <c r="G664" s="12">
        <v>499994.35220000002</v>
      </c>
    </row>
    <row r="665" spans="3:7">
      <c r="D665" s="18" t="s">
        <v>277</v>
      </c>
      <c r="F665" s="19" t="s">
        <v>2272</v>
      </c>
      <c r="G665" s="12">
        <v>13637.49</v>
      </c>
    </row>
    <row r="666" spans="3:7">
      <c r="E666" s="18" t="s">
        <v>272</v>
      </c>
      <c r="F666" s="19" t="s">
        <v>273</v>
      </c>
      <c r="G666" s="12">
        <v>13637.49</v>
      </c>
    </row>
    <row r="667" spans="3:7">
      <c r="D667" s="18" t="s">
        <v>1984</v>
      </c>
      <c r="F667" s="19" t="s">
        <v>2273</v>
      </c>
      <c r="G667" s="12">
        <v>44316</v>
      </c>
    </row>
    <row r="668" spans="3:7" ht="42">
      <c r="D668" s="18" t="s">
        <v>257</v>
      </c>
      <c r="F668" s="19" t="s">
        <v>2260</v>
      </c>
      <c r="G668" s="12">
        <v>988230.99970000004</v>
      </c>
    </row>
    <row r="669" spans="3:7">
      <c r="E669" s="18" t="s">
        <v>272</v>
      </c>
      <c r="F669" s="19" t="s">
        <v>273</v>
      </c>
      <c r="G669" s="12">
        <v>988230.99970000004</v>
      </c>
    </row>
    <row r="670" spans="3:7" ht="21">
      <c r="D670" s="18" t="s">
        <v>261</v>
      </c>
      <c r="F670" s="19" t="s">
        <v>2261</v>
      </c>
      <c r="G670" s="12">
        <v>265614.32370000001</v>
      </c>
    </row>
    <row r="671" spans="3:7">
      <c r="E671" s="18" t="s">
        <v>272</v>
      </c>
      <c r="F671" s="19" t="s">
        <v>273</v>
      </c>
      <c r="G671" s="12">
        <v>265614.3236</v>
      </c>
    </row>
    <row r="672" spans="3:7" ht="42">
      <c r="D672" s="18" t="s">
        <v>262</v>
      </c>
      <c r="F672" s="19" t="s">
        <v>2262</v>
      </c>
      <c r="G672" s="12">
        <v>494052.75420000002</v>
      </c>
    </row>
    <row r="673" spans="3:7">
      <c r="E673" s="18" t="s">
        <v>272</v>
      </c>
      <c r="F673" s="19" t="s">
        <v>273</v>
      </c>
      <c r="G673" s="12">
        <v>494052.75420000002</v>
      </c>
    </row>
    <row r="674" spans="3:7">
      <c r="D674" s="18" t="s">
        <v>2060</v>
      </c>
      <c r="F674" s="19" t="s">
        <v>2274</v>
      </c>
      <c r="G674" s="12">
        <v>25480.121999999999</v>
      </c>
    </row>
    <row r="675" spans="3:7">
      <c r="E675" s="18" t="s">
        <v>231</v>
      </c>
      <c r="F675" s="19" t="s">
        <v>271</v>
      </c>
      <c r="G675" s="12">
        <v>16116.121999999999</v>
      </c>
    </row>
    <row r="676" spans="3:7">
      <c r="E676" s="18" t="s">
        <v>272</v>
      </c>
      <c r="F676" s="19" t="s">
        <v>273</v>
      </c>
      <c r="G676" s="12">
        <v>9364</v>
      </c>
    </row>
    <row r="677" spans="3:7">
      <c r="C677" s="18" t="s">
        <v>2110</v>
      </c>
      <c r="F677" s="19" t="s">
        <v>2111</v>
      </c>
      <c r="G677" s="12">
        <v>1632059.3339</v>
      </c>
    </row>
    <row r="678" spans="3:7">
      <c r="D678" s="18" t="s">
        <v>255</v>
      </c>
      <c r="F678" s="19" t="s">
        <v>2263</v>
      </c>
      <c r="G678" s="12">
        <v>1501007.3339</v>
      </c>
    </row>
    <row r="679" spans="3:7" ht="21">
      <c r="E679" s="18" t="s">
        <v>229</v>
      </c>
      <c r="F679" s="19" t="s">
        <v>2264</v>
      </c>
      <c r="G679" s="12">
        <v>1015337.825</v>
      </c>
    </row>
    <row r="680" spans="3:7" ht="21">
      <c r="E680" s="18" t="s">
        <v>230</v>
      </c>
      <c r="F680" s="19" t="s">
        <v>2265</v>
      </c>
      <c r="G680" s="12">
        <v>126565.7504</v>
      </c>
    </row>
    <row r="681" spans="3:7">
      <c r="E681" s="18" t="s">
        <v>234</v>
      </c>
      <c r="F681" s="19" t="s">
        <v>2266</v>
      </c>
      <c r="G681" s="12">
        <v>31112.998200000002</v>
      </c>
    </row>
    <row r="682" spans="3:7">
      <c r="E682" s="18" t="s">
        <v>236</v>
      </c>
      <c r="F682" s="19" t="s">
        <v>2267</v>
      </c>
      <c r="G682" s="12">
        <v>182894</v>
      </c>
    </row>
    <row r="683" spans="3:7">
      <c r="E683" s="18" t="s">
        <v>238</v>
      </c>
      <c r="F683" s="19" t="s">
        <v>2275</v>
      </c>
      <c r="G683" s="12">
        <v>145096.7604</v>
      </c>
    </row>
    <row r="684" spans="3:7">
      <c r="D684" s="18" t="s">
        <v>319</v>
      </c>
      <c r="F684" s="19" t="s">
        <v>2268</v>
      </c>
      <c r="G684" s="12">
        <v>131052</v>
      </c>
    </row>
    <row r="685" spans="3:7">
      <c r="C685" s="18" t="s">
        <v>334</v>
      </c>
      <c r="F685" s="19" t="s">
        <v>335</v>
      </c>
      <c r="G685" s="12">
        <v>3593976.9911000002</v>
      </c>
    </row>
    <row r="686" spans="3:7">
      <c r="D686" s="18" t="s">
        <v>252</v>
      </c>
      <c r="F686" s="19" t="s">
        <v>2269</v>
      </c>
      <c r="G686" s="12">
        <v>3593976.9911000002</v>
      </c>
    </row>
    <row r="687" spans="3:7">
      <c r="E687" s="18" t="s">
        <v>267</v>
      </c>
      <c r="F687" s="19" t="s">
        <v>1997</v>
      </c>
      <c r="G687" s="12">
        <v>500000</v>
      </c>
    </row>
    <row r="688" spans="3:7">
      <c r="E688" s="18" t="s">
        <v>231</v>
      </c>
      <c r="F688" s="19" t="s">
        <v>271</v>
      </c>
      <c r="G688" s="12">
        <v>2200000</v>
      </c>
    </row>
    <row r="689" spans="3:7">
      <c r="E689" s="18" t="s">
        <v>272</v>
      </c>
      <c r="F689" s="19" t="s">
        <v>273</v>
      </c>
      <c r="G689" s="12">
        <v>893976.99109000002</v>
      </c>
    </row>
    <row r="690" spans="3:7" ht="21">
      <c r="C690" s="18" t="s">
        <v>2276</v>
      </c>
      <c r="F690" s="19" t="s">
        <v>2277</v>
      </c>
      <c r="G690" s="12">
        <v>2205880.0197999999</v>
      </c>
    </row>
    <row r="691" spans="3:7" ht="31.5">
      <c r="D691" s="18" t="s">
        <v>305</v>
      </c>
      <c r="F691" s="19" t="s">
        <v>2258</v>
      </c>
      <c r="G691" s="12">
        <v>524177.0821</v>
      </c>
    </row>
    <row r="692" spans="3:7">
      <c r="E692" s="18" t="s">
        <v>272</v>
      </c>
      <c r="F692" s="19" t="s">
        <v>273</v>
      </c>
      <c r="G692" s="12">
        <v>524177.08199999999</v>
      </c>
    </row>
    <row r="693" spans="3:7">
      <c r="D693" s="18" t="s">
        <v>248</v>
      </c>
      <c r="F693" s="19" t="s">
        <v>2272</v>
      </c>
      <c r="G693" s="12">
        <v>31612.400000000001</v>
      </c>
    </row>
    <row r="694" spans="3:7">
      <c r="E694" s="18" t="s">
        <v>272</v>
      </c>
      <c r="F694" s="19" t="s">
        <v>273</v>
      </c>
      <c r="G694" s="12">
        <v>31612.400000000001</v>
      </c>
    </row>
    <row r="695" spans="3:7">
      <c r="D695" s="18" t="s">
        <v>1984</v>
      </c>
      <c r="F695" s="19" t="s">
        <v>2273</v>
      </c>
      <c r="G695" s="12">
        <v>56577.356</v>
      </c>
    </row>
    <row r="696" spans="3:7" ht="42">
      <c r="D696" s="18" t="s">
        <v>257</v>
      </c>
      <c r="F696" s="19" t="s">
        <v>2260</v>
      </c>
      <c r="G696" s="12">
        <v>716911.11419999995</v>
      </c>
    </row>
    <row r="697" spans="3:7">
      <c r="E697" s="18" t="s">
        <v>272</v>
      </c>
      <c r="F697" s="19" t="s">
        <v>273</v>
      </c>
      <c r="G697" s="12">
        <v>716911.11419999995</v>
      </c>
    </row>
    <row r="698" spans="3:7" ht="42">
      <c r="D698" s="18" t="s">
        <v>262</v>
      </c>
      <c r="F698" s="19" t="s">
        <v>2262</v>
      </c>
      <c r="G698" s="12">
        <v>861732.99849999999</v>
      </c>
    </row>
    <row r="699" spans="3:7">
      <c r="E699" s="18" t="s">
        <v>272</v>
      </c>
      <c r="F699" s="19" t="s">
        <v>273</v>
      </c>
      <c r="G699" s="12">
        <v>861732.99840000004</v>
      </c>
    </row>
    <row r="700" spans="3:7">
      <c r="D700" s="18" t="s">
        <v>2060</v>
      </c>
      <c r="F700" s="19" t="s">
        <v>2274</v>
      </c>
      <c r="G700" s="12">
        <v>14869.0689</v>
      </c>
    </row>
    <row r="701" spans="3:7">
      <c r="E701" s="18" t="s">
        <v>231</v>
      </c>
      <c r="F701" s="19" t="s">
        <v>271</v>
      </c>
      <c r="G701" s="12">
        <v>10921.224899999999</v>
      </c>
    </row>
    <row r="702" spans="3:7">
      <c r="E702" s="18" t="s">
        <v>272</v>
      </c>
      <c r="F702" s="19" t="s">
        <v>273</v>
      </c>
      <c r="G702" s="12">
        <v>3947.8440000000001</v>
      </c>
    </row>
    <row r="703" spans="3:7">
      <c r="C703" s="18" t="s">
        <v>2050</v>
      </c>
      <c r="F703" s="19" t="s">
        <v>2051</v>
      </c>
      <c r="G703" s="12">
        <v>22152157.2075</v>
      </c>
    </row>
    <row r="704" spans="3:7">
      <c r="D704" s="18" t="s">
        <v>267</v>
      </c>
      <c r="F704" s="19" t="s">
        <v>2272</v>
      </c>
      <c r="G704" s="12">
        <v>589021.49250000005</v>
      </c>
    </row>
    <row r="705" spans="3:7">
      <c r="E705" s="18" t="s">
        <v>272</v>
      </c>
      <c r="F705" s="19" t="s">
        <v>273</v>
      </c>
      <c r="G705" s="12">
        <v>589021.49248000002</v>
      </c>
    </row>
    <row r="706" spans="3:7">
      <c r="D706" s="18" t="s">
        <v>255</v>
      </c>
      <c r="F706" s="19" t="s">
        <v>2273</v>
      </c>
      <c r="G706" s="12">
        <v>9748903.1329999994</v>
      </c>
    </row>
    <row r="707" spans="3:7">
      <c r="D707" s="18" t="s">
        <v>2040</v>
      </c>
      <c r="F707" s="19" t="s">
        <v>2274</v>
      </c>
      <c r="G707" s="12">
        <v>11814232.582</v>
      </c>
    </row>
    <row r="708" spans="3:7">
      <c r="E708" s="18" t="s">
        <v>231</v>
      </c>
      <c r="F708" s="19" t="s">
        <v>271</v>
      </c>
      <c r="G708" s="12">
        <v>6781019.7978999997</v>
      </c>
    </row>
    <row r="709" spans="3:7">
      <c r="E709" s="18" t="s">
        <v>272</v>
      </c>
      <c r="F709" s="19" t="s">
        <v>273</v>
      </c>
      <c r="G709" s="12">
        <v>5033212.784</v>
      </c>
    </row>
    <row r="710" spans="3:7">
      <c r="C710" s="18" t="s">
        <v>2076</v>
      </c>
      <c r="F710" s="19" t="s">
        <v>2077</v>
      </c>
      <c r="G710" s="12">
        <v>1300699.3799999999</v>
      </c>
    </row>
    <row r="711" spans="3:7">
      <c r="D711" s="18" t="s">
        <v>316</v>
      </c>
      <c r="F711" s="19" t="s">
        <v>2275</v>
      </c>
      <c r="G711" s="12">
        <v>1203607.1126000001</v>
      </c>
    </row>
    <row r="712" spans="3:7" ht="21">
      <c r="D712" s="18" t="s">
        <v>2278</v>
      </c>
      <c r="F712" s="19" t="s">
        <v>2265</v>
      </c>
      <c r="G712" s="12">
        <v>97092.267399999997</v>
      </c>
    </row>
    <row r="713" spans="3:7" ht="21">
      <c r="C713" s="18" t="s">
        <v>2007</v>
      </c>
      <c r="F713" s="19" t="s">
        <v>2008</v>
      </c>
      <c r="G713" s="12">
        <v>54352.270199999999</v>
      </c>
    </row>
    <row r="714" spans="3:7">
      <c r="D714" s="18" t="s">
        <v>316</v>
      </c>
      <c r="F714" s="19" t="s">
        <v>2275</v>
      </c>
      <c r="G714" s="12">
        <v>54352.270199999999</v>
      </c>
    </row>
    <row r="715" spans="3:7" ht="21">
      <c r="C715" s="18" t="s">
        <v>2035</v>
      </c>
      <c r="F715" s="19" t="s">
        <v>2036</v>
      </c>
      <c r="G715" s="12">
        <v>1633593.8023999999</v>
      </c>
    </row>
    <row r="716" spans="3:7">
      <c r="D716" s="18" t="s">
        <v>227</v>
      </c>
      <c r="F716" s="19" t="s">
        <v>2272</v>
      </c>
      <c r="G716" s="12">
        <v>136135.073</v>
      </c>
    </row>
    <row r="717" spans="3:7">
      <c r="E717" s="18" t="s">
        <v>272</v>
      </c>
      <c r="F717" s="19" t="s">
        <v>273</v>
      </c>
      <c r="G717" s="12">
        <v>136135.073</v>
      </c>
    </row>
    <row r="718" spans="3:7">
      <c r="D718" s="18" t="s">
        <v>255</v>
      </c>
      <c r="F718" s="19" t="s">
        <v>2273</v>
      </c>
      <c r="G718" s="12">
        <v>1127159.7609999999</v>
      </c>
    </row>
    <row r="719" spans="3:7">
      <c r="D719" s="18" t="s">
        <v>2040</v>
      </c>
      <c r="F719" s="19" t="s">
        <v>2274</v>
      </c>
      <c r="G719" s="12">
        <v>370298.96840000001</v>
      </c>
    </row>
    <row r="720" spans="3:7">
      <c r="E720" s="18" t="s">
        <v>231</v>
      </c>
      <c r="F720" s="19" t="s">
        <v>271</v>
      </c>
      <c r="G720" s="12">
        <v>243342.2648</v>
      </c>
    </row>
    <row r="721" spans="2:7">
      <c r="E721" s="18" t="s">
        <v>272</v>
      </c>
      <c r="F721" s="19" t="s">
        <v>273</v>
      </c>
      <c r="G721" s="12">
        <v>126956.7037</v>
      </c>
    </row>
    <row r="722" spans="2:7">
      <c r="B722" s="18" t="s">
        <v>216</v>
      </c>
      <c r="F722" s="19" t="s">
        <v>2279</v>
      </c>
      <c r="G722" s="12">
        <v>100342683.9313</v>
      </c>
    </row>
    <row r="723" spans="2:7" ht="21">
      <c r="C723" s="18" t="s">
        <v>303</v>
      </c>
      <c r="F723" s="19" t="s">
        <v>304</v>
      </c>
      <c r="G723" s="12">
        <v>1334889.6723</v>
      </c>
    </row>
    <row r="724" spans="2:7">
      <c r="D724" s="18" t="s">
        <v>1918</v>
      </c>
      <c r="F724" s="19" t="s">
        <v>2280</v>
      </c>
      <c r="G724" s="12">
        <v>1334889.6723</v>
      </c>
    </row>
    <row r="725" spans="2:7">
      <c r="E725" s="18" t="s">
        <v>272</v>
      </c>
      <c r="F725" s="19" t="s">
        <v>273</v>
      </c>
      <c r="G725" s="12">
        <v>1334889.6723</v>
      </c>
    </row>
    <row r="726" spans="2:7">
      <c r="C726" s="18" t="s">
        <v>2256</v>
      </c>
      <c r="F726" s="19" t="s">
        <v>2257</v>
      </c>
      <c r="G726" s="12">
        <v>7326153.2062999997</v>
      </c>
    </row>
    <row r="727" spans="2:7">
      <c r="D727" s="18" t="s">
        <v>1918</v>
      </c>
      <c r="F727" s="19" t="s">
        <v>2281</v>
      </c>
      <c r="G727" s="12">
        <v>7326153.2062999997</v>
      </c>
    </row>
    <row r="728" spans="2:7">
      <c r="E728" s="18" t="s">
        <v>230</v>
      </c>
      <c r="F728" s="19" t="s">
        <v>2282</v>
      </c>
      <c r="G728" s="12">
        <v>26857.990760000001</v>
      </c>
    </row>
    <row r="729" spans="2:7" ht="21">
      <c r="E729" s="18" t="s">
        <v>234</v>
      </c>
      <c r="F729" s="19" t="s">
        <v>2283</v>
      </c>
      <c r="G729" s="12">
        <v>1562727.4788299999</v>
      </c>
    </row>
    <row r="730" spans="2:7" ht="31.5">
      <c r="E730" s="18" t="s">
        <v>236</v>
      </c>
      <c r="F730" s="19" t="s">
        <v>2284</v>
      </c>
      <c r="G730" s="12">
        <v>3170040.6864999998</v>
      </c>
    </row>
    <row r="731" spans="2:7">
      <c r="E731" s="18" t="s">
        <v>240</v>
      </c>
      <c r="F731" s="19" t="s">
        <v>2285</v>
      </c>
      <c r="G731" s="12">
        <v>549169.20059999998</v>
      </c>
    </row>
    <row r="732" spans="2:7" ht="21">
      <c r="E732" s="18" t="s">
        <v>321</v>
      </c>
      <c r="F732" s="19" t="s">
        <v>2286</v>
      </c>
      <c r="G732" s="12">
        <v>2017357.8496000001</v>
      </c>
    </row>
    <row r="733" spans="2:7" ht="21">
      <c r="C733" s="18" t="s">
        <v>2056</v>
      </c>
      <c r="F733" s="19" t="s">
        <v>2057</v>
      </c>
      <c r="G733" s="12">
        <v>4140055.6020999998</v>
      </c>
    </row>
    <row r="734" spans="2:7" ht="31.5">
      <c r="D734" s="18" t="s">
        <v>1956</v>
      </c>
      <c r="F734" s="19" t="s">
        <v>2287</v>
      </c>
      <c r="G734" s="12">
        <v>4140055.6020999998</v>
      </c>
    </row>
    <row r="735" spans="2:7" ht="21">
      <c r="C735" s="18" t="s">
        <v>2270</v>
      </c>
      <c r="F735" s="19" t="s">
        <v>2271</v>
      </c>
      <c r="G735" s="12">
        <v>6109317.5943999998</v>
      </c>
    </row>
    <row r="736" spans="2:7">
      <c r="D736" s="18" t="s">
        <v>1918</v>
      </c>
      <c r="F736" s="19" t="s">
        <v>2288</v>
      </c>
      <c r="G736" s="12">
        <v>1367727.5855</v>
      </c>
    </row>
    <row r="737" spans="4:7">
      <c r="E737" s="18" t="s">
        <v>231</v>
      </c>
      <c r="F737" s="19" t="s">
        <v>271</v>
      </c>
      <c r="G737" s="12">
        <v>269545</v>
      </c>
    </row>
    <row r="738" spans="4:7">
      <c r="E738" s="18" t="s">
        <v>229</v>
      </c>
      <c r="F738" s="19" t="s">
        <v>2289</v>
      </c>
      <c r="G738" s="12">
        <v>459237.99910999998</v>
      </c>
    </row>
    <row r="739" spans="4:7">
      <c r="E739" s="18" t="s">
        <v>230</v>
      </c>
      <c r="F739" s="19" t="s">
        <v>2290</v>
      </c>
      <c r="G739" s="12">
        <v>368833.49070000002</v>
      </c>
    </row>
    <row r="740" spans="4:7" ht="21">
      <c r="E740" s="18" t="s">
        <v>234</v>
      </c>
      <c r="F740" s="19" t="s">
        <v>2291</v>
      </c>
      <c r="G740" s="12">
        <v>270111.0956</v>
      </c>
    </row>
    <row r="741" spans="4:7">
      <c r="D741" s="18" t="s">
        <v>279</v>
      </c>
      <c r="F741" s="19" t="s">
        <v>2292</v>
      </c>
      <c r="G741" s="12">
        <v>32055</v>
      </c>
    </row>
    <row r="742" spans="4:7" ht="21">
      <c r="D742" s="18" t="s">
        <v>214</v>
      </c>
      <c r="F742" s="19" t="s">
        <v>2293</v>
      </c>
      <c r="G742" s="12">
        <v>1058469.5900999999</v>
      </c>
    </row>
    <row r="743" spans="4:7">
      <c r="D743" s="18" t="s">
        <v>225</v>
      </c>
      <c r="F743" s="19" t="s">
        <v>2281</v>
      </c>
      <c r="G743" s="12">
        <v>1717001.1839000001</v>
      </c>
    </row>
    <row r="744" spans="4:7">
      <c r="E744" s="18" t="s">
        <v>230</v>
      </c>
      <c r="F744" s="19" t="s">
        <v>2282</v>
      </c>
      <c r="G744" s="12">
        <v>167959.68711999999</v>
      </c>
    </row>
    <row r="745" spans="4:7" ht="21">
      <c r="E745" s="18" t="s">
        <v>234</v>
      </c>
      <c r="F745" s="19" t="s">
        <v>2283</v>
      </c>
      <c r="G745" s="12">
        <v>445245.37186999997</v>
      </c>
    </row>
    <row r="746" spans="4:7" ht="31.5">
      <c r="E746" s="18" t="s">
        <v>236</v>
      </c>
      <c r="F746" s="19" t="s">
        <v>2284</v>
      </c>
      <c r="G746" s="12">
        <v>880983.3469</v>
      </c>
    </row>
    <row r="747" spans="4:7" ht="21">
      <c r="E747" s="18" t="s">
        <v>238</v>
      </c>
      <c r="F747" s="19" t="s">
        <v>2294</v>
      </c>
      <c r="G747" s="12">
        <v>33621.777999999998</v>
      </c>
    </row>
    <row r="748" spans="4:7" ht="21">
      <c r="E748" s="18" t="s">
        <v>321</v>
      </c>
      <c r="F748" s="19" t="s">
        <v>2286</v>
      </c>
      <c r="G748" s="12">
        <v>189191</v>
      </c>
    </row>
    <row r="749" spans="4:7" ht="52.5">
      <c r="D749" s="18" t="s">
        <v>272</v>
      </c>
      <c r="F749" s="19" t="s">
        <v>2295</v>
      </c>
      <c r="G749" s="12">
        <v>1304904.7901999999</v>
      </c>
    </row>
    <row r="750" spans="4:7">
      <c r="D750" s="18" t="s">
        <v>255</v>
      </c>
      <c r="F750" s="19" t="s">
        <v>2296</v>
      </c>
      <c r="G750" s="12">
        <v>131896.12659999999</v>
      </c>
    </row>
    <row r="751" spans="4:7">
      <c r="E751" s="18" t="s">
        <v>272</v>
      </c>
      <c r="F751" s="19" t="s">
        <v>273</v>
      </c>
      <c r="G751" s="12">
        <v>131896.12659999999</v>
      </c>
    </row>
    <row r="752" spans="4:7">
      <c r="D752" s="18" t="s">
        <v>244</v>
      </c>
      <c r="F752" s="19" t="s">
        <v>2280</v>
      </c>
      <c r="G752" s="12">
        <v>205566.73910000001</v>
      </c>
    </row>
    <row r="753" spans="3:7">
      <c r="E753" s="18" t="s">
        <v>272</v>
      </c>
      <c r="F753" s="19" t="s">
        <v>273</v>
      </c>
      <c r="G753" s="12">
        <v>205566.73910000001</v>
      </c>
    </row>
    <row r="754" spans="3:7">
      <c r="D754" s="18" t="s">
        <v>316</v>
      </c>
      <c r="F754" s="19" t="s">
        <v>2297</v>
      </c>
      <c r="G754" s="12">
        <v>291696.57909999997</v>
      </c>
    </row>
    <row r="755" spans="3:7">
      <c r="E755" s="18" t="s">
        <v>231</v>
      </c>
      <c r="F755" s="19" t="s">
        <v>271</v>
      </c>
      <c r="G755" s="12">
        <v>12739</v>
      </c>
    </row>
    <row r="756" spans="3:7">
      <c r="E756" s="18" t="s">
        <v>272</v>
      </c>
      <c r="F756" s="19" t="s">
        <v>273</v>
      </c>
      <c r="G756" s="12">
        <v>278957.57909999997</v>
      </c>
    </row>
    <row r="757" spans="3:7">
      <c r="C757" s="18" t="s">
        <v>2110</v>
      </c>
      <c r="F757" s="19" t="s">
        <v>2111</v>
      </c>
      <c r="G757" s="12">
        <v>162052</v>
      </c>
    </row>
    <row r="758" spans="3:7" ht="21">
      <c r="D758" s="18" t="s">
        <v>1956</v>
      </c>
      <c r="F758" s="19" t="s">
        <v>2298</v>
      </c>
      <c r="G758" s="12">
        <v>162052</v>
      </c>
    </row>
    <row r="759" spans="3:7" ht="21">
      <c r="C759" s="18" t="s">
        <v>2276</v>
      </c>
      <c r="F759" s="19" t="s">
        <v>2277</v>
      </c>
      <c r="G759" s="12">
        <v>5948620.2658000002</v>
      </c>
    </row>
    <row r="760" spans="3:7">
      <c r="D760" s="18" t="s">
        <v>1918</v>
      </c>
      <c r="F760" s="19" t="s">
        <v>2288</v>
      </c>
      <c r="G760" s="12">
        <v>927464.37300000002</v>
      </c>
    </row>
    <row r="761" spans="3:7">
      <c r="E761" s="18" t="s">
        <v>231</v>
      </c>
      <c r="F761" s="19" t="s">
        <v>271</v>
      </c>
      <c r="G761" s="12">
        <v>242682.19495</v>
      </c>
    </row>
    <row r="762" spans="3:7">
      <c r="E762" s="18" t="s">
        <v>229</v>
      </c>
      <c r="F762" s="19" t="s">
        <v>2289</v>
      </c>
      <c r="G762" s="12">
        <v>466196.09386000002</v>
      </c>
    </row>
    <row r="763" spans="3:7">
      <c r="E763" s="18" t="s">
        <v>230</v>
      </c>
      <c r="F763" s="19" t="s">
        <v>2290</v>
      </c>
      <c r="G763" s="12">
        <v>73124.440879999995</v>
      </c>
    </row>
    <row r="764" spans="3:7" ht="21">
      <c r="E764" s="18" t="s">
        <v>234</v>
      </c>
      <c r="F764" s="19" t="s">
        <v>2291</v>
      </c>
      <c r="G764" s="12">
        <v>145461.64335999999</v>
      </c>
    </row>
    <row r="765" spans="3:7">
      <c r="D765" s="18" t="s">
        <v>279</v>
      </c>
      <c r="F765" s="19" t="s">
        <v>2292</v>
      </c>
      <c r="G765" s="12">
        <v>21518.167799999999</v>
      </c>
    </row>
    <row r="766" spans="3:7" ht="21">
      <c r="D766" s="18" t="s">
        <v>214</v>
      </c>
      <c r="F766" s="19" t="s">
        <v>2293</v>
      </c>
      <c r="G766" s="12">
        <v>2763404.7725</v>
      </c>
    </row>
    <row r="767" spans="3:7">
      <c r="D767" s="18" t="s">
        <v>225</v>
      </c>
      <c r="F767" s="19" t="s">
        <v>2281</v>
      </c>
      <c r="G767" s="12">
        <v>807819.41260000004</v>
      </c>
    </row>
    <row r="768" spans="3:7" ht="21">
      <c r="E768" s="18" t="s">
        <v>234</v>
      </c>
      <c r="F768" s="19" t="s">
        <v>2283</v>
      </c>
      <c r="G768" s="12">
        <v>367865.26400000002</v>
      </c>
    </row>
    <row r="769" spans="3:7" ht="31.5">
      <c r="E769" s="18" t="s">
        <v>236</v>
      </c>
      <c r="F769" s="19" t="s">
        <v>2284</v>
      </c>
      <c r="G769" s="12">
        <v>285298.13799999998</v>
      </c>
    </row>
    <row r="770" spans="3:7" ht="21">
      <c r="E770" s="18" t="s">
        <v>238</v>
      </c>
      <c r="F770" s="19" t="s">
        <v>2294</v>
      </c>
      <c r="G770" s="12">
        <v>14909.266</v>
      </c>
    </row>
    <row r="771" spans="3:7" ht="21">
      <c r="E771" s="18" t="s">
        <v>321</v>
      </c>
      <c r="F771" s="19" t="s">
        <v>2286</v>
      </c>
      <c r="G771" s="12">
        <v>139746.74460000001</v>
      </c>
    </row>
    <row r="772" spans="3:7" ht="52.5">
      <c r="D772" s="18" t="s">
        <v>272</v>
      </c>
      <c r="F772" s="19" t="s">
        <v>2299</v>
      </c>
      <c r="G772" s="12">
        <v>785735.9939</v>
      </c>
    </row>
    <row r="773" spans="3:7">
      <c r="D773" s="18" t="s">
        <v>255</v>
      </c>
      <c r="F773" s="19" t="s">
        <v>2296</v>
      </c>
      <c r="G773" s="12">
        <v>156400.413</v>
      </c>
    </row>
    <row r="774" spans="3:7">
      <c r="E774" s="18" t="s">
        <v>272</v>
      </c>
      <c r="F774" s="19" t="s">
        <v>273</v>
      </c>
      <c r="G774" s="12">
        <v>156400.413</v>
      </c>
    </row>
    <row r="775" spans="3:7">
      <c r="D775" s="18" t="s">
        <v>244</v>
      </c>
      <c r="F775" s="19" t="s">
        <v>2280</v>
      </c>
      <c r="G775" s="12">
        <v>280733.39159999997</v>
      </c>
    </row>
    <row r="776" spans="3:7">
      <c r="E776" s="18" t="s">
        <v>272</v>
      </c>
      <c r="F776" s="19" t="s">
        <v>273</v>
      </c>
      <c r="G776" s="12">
        <v>280733.39162000001</v>
      </c>
    </row>
    <row r="777" spans="3:7">
      <c r="D777" s="18" t="s">
        <v>316</v>
      </c>
      <c r="F777" s="19" t="s">
        <v>2297</v>
      </c>
      <c r="G777" s="12">
        <v>205543.7414</v>
      </c>
    </row>
    <row r="778" spans="3:7">
      <c r="E778" s="18" t="s">
        <v>272</v>
      </c>
      <c r="F778" s="19" t="s">
        <v>273</v>
      </c>
      <c r="G778" s="12">
        <v>205543.7415</v>
      </c>
    </row>
    <row r="779" spans="3:7">
      <c r="C779" s="18" t="s">
        <v>2050</v>
      </c>
      <c r="F779" s="19" t="s">
        <v>2051</v>
      </c>
      <c r="G779" s="12">
        <v>65056080.831100002</v>
      </c>
    </row>
    <row r="780" spans="3:7">
      <c r="D780" s="18" t="s">
        <v>305</v>
      </c>
      <c r="F780" s="19" t="s">
        <v>2288</v>
      </c>
      <c r="G780" s="12">
        <v>23904097.6778</v>
      </c>
    </row>
    <row r="781" spans="3:7">
      <c r="E781" s="18" t="s">
        <v>231</v>
      </c>
      <c r="F781" s="19" t="s">
        <v>271</v>
      </c>
      <c r="G781" s="12">
        <v>5964084.1200000001</v>
      </c>
    </row>
    <row r="782" spans="3:7">
      <c r="E782" s="18" t="s">
        <v>229</v>
      </c>
      <c r="F782" s="19" t="s">
        <v>2289</v>
      </c>
      <c r="G782" s="12">
        <v>7290745.5856999997</v>
      </c>
    </row>
    <row r="783" spans="3:7">
      <c r="E783" s="18" t="s">
        <v>230</v>
      </c>
      <c r="F783" s="19" t="s">
        <v>2290</v>
      </c>
      <c r="G783" s="12">
        <v>8004586.5247999998</v>
      </c>
    </row>
    <row r="784" spans="3:7" ht="21">
      <c r="E784" s="18" t="s">
        <v>234</v>
      </c>
      <c r="F784" s="19" t="s">
        <v>2291</v>
      </c>
      <c r="G784" s="12">
        <v>2644681.4474999998</v>
      </c>
    </row>
    <row r="785" spans="4:7" ht="42">
      <c r="D785" s="18" t="s">
        <v>248</v>
      </c>
      <c r="F785" s="19" t="s">
        <v>2300</v>
      </c>
      <c r="G785" s="12">
        <v>1475740.953</v>
      </c>
    </row>
    <row r="786" spans="4:7">
      <c r="D786" s="18" t="s">
        <v>277</v>
      </c>
      <c r="F786" s="19" t="s">
        <v>2292</v>
      </c>
      <c r="G786" s="12">
        <v>2049596.6492000001</v>
      </c>
    </row>
    <row r="787" spans="4:7" ht="21">
      <c r="D787" s="18" t="s">
        <v>279</v>
      </c>
      <c r="F787" s="19" t="s">
        <v>2293</v>
      </c>
      <c r="G787" s="12">
        <v>12374768.8256</v>
      </c>
    </row>
    <row r="788" spans="4:7">
      <c r="E788" s="18" t="s">
        <v>314</v>
      </c>
      <c r="F788" s="19" t="s">
        <v>2301</v>
      </c>
      <c r="G788" s="12">
        <v>1839779.1651999999</v>
      </c>
    </row>
    <row r="789" spans="4:7">
      <c r="E789" s="18" t="s">
        <v>299</v>
      </c>
      <c r="F789" s="19" t="s">
        <v>2302</v>
      </c>
      <c r="G789" s="12">
        <v>10534989.660599999</v>
      </c>
    </row>
    <row r="790" spans="4:7" ht="31.5">
      <c r="D790" s="18" t="s">
        <v>225</v>
      </c>
      <c r="F790" s="19" t="s">
        <v>2303</v>
      </c>
      <c r="G790" s="12">
        <v>931.09770000000003</v>
      </c>
    </row>
    <row r="791" spans="4:7" ht="21">
      <c r="D791" s="18" t="s">
        <v>227</v>
      </c>
      <c r="F791" s="19" t="s">
        <v>2294</v>
      </c>
      <c r="G791" s="12">
        <v>505645.46850000002</v>
      </c>
    </row>
    <row r="792" spans="4:7">
      <c r="D792" s="18" t="s">
        <v>254</v>
      </c>
      <c r="F792" s="19" t="s">
        <v>2296</v>
      </c>
      <c r="G792" s="12">
        <v>1375913.5647</v>
      </c>
    </row>
    <row r="793" spans="4:7">
      <c r="E793" s="18" t="s">
        <v>231</v>
      </c>
      <c r="F793" s="19" t="s">
        <v>271</v>
      </c>
      <c r="G793" s="12">
        <v>2690.9859999999999</v>
      </c>
    </row>
    <row r="794" spans="4:7">
      <c r="E794" s="18" t="s">
        <v>272</v>
      </c>
      <c r="F794" s="19" t="s">
        <v>273</v>
      </c>
      <c r="G794" s="12">
        <v>1373222.5785999999</v>
      </c>
    </row>
    <row r="795" spans="4:7">
      <c r="D795" s="18" t="s">
        <v>251</v>
      </c>
      <c r="F795" s="19" t="s">
        <v>2280</v>
      </c>
      <c r="G795" s="12">
        <v>7619034.6706999997</v>
      </c>
    </row>
    <row r="796" spans="4:7">
      <c r="E796" s="18" t="s">
        <v>272</v>
      </c>
      <c r="F796" s="19" t="s">
        <v>273</v>
      </c>
      <c r="G796" s="12">
        <v>7619034.6708000004</v>
      </c>
    </row>
    <row r="797" spans="4:7">
      <c r="D797" s="18" t="s">
        <v>272</v>
      </c>
      <c r="F797" s="19" t="s">
        <v>2304</v>
      </c>
      <c r="G797" s="12">
        <v>1608326.0203</v>
      </c>
    </row>
    <row r="798" spans="4:7">
      <c r="E798" s="18" t="s">
        <v>272</v>
      </c>
      <c r="F798" s="19" t="s">
        <v>273</v>
      </c>
      <c r="G798" s="12">
        <v>1608326.0203</v>
      </c>
    </row>
    <row r="799" spans="4:7" ht="42">
      <c r="D799" s="18" t="s">
        <v>1956</v>
      </c>
      <c r="F799" s="19" t="s">
        <v>2305</v>
      </c>
      <c r="G799" s="12">
        <v>9501490.7814000007</v>
      </c>
    </row>
    <row r="800" spans="4:7">
      <c r="E800" s="18" t="s">
        <v>231</v>
      </c>
      <c r="F800" s="19" t="s">
        <v>271</v>
      </c>
      <c r="G800" s="12">
        <v>2246997.9964000001</v>
      </c>
    </row>
    <row r="801" spans="3:7">
      <c r="E801" s="18" t="s">
        <v>272</v>
      </c>
      <c r="F801" s="19" t="s">
        <v>273</v>
      </c>
      <c r="G801" s="12">
        <v>7254492.7849000003</v>
      </c>
    </row>
    <row r="802" spans="3:7">
      <c r="D802" s="18" t="s">
        <v>263</v>
      </c>
      <c r="F802" s="19" t="s">
        <v>2306</v>
      </c>
      <c r="G802" s="12">
        <v>4640535.1222000001</v>
      </c>
    </row>
    <row r="803" spans="3:7">
      <c r="E803" s="18" t="s">
        <v>272</v>
      </c>
      <c r="F803" s="19" t="s">
        <v>273</v>
      </c>
      <c r="G803" s="12">
        <v>4640535.1222999999</v>
      </c>
    </row>
    <row r="804" spans="3:7">
      <c r="C804" s="18" t="s">
        <v>2076</v>
      </c>
      <c r="F804" s="19" t="s">
        <v>2077</v>
      </c>
      <c r="G804" s="12">
        <v>1144891.8097999999</v>
      </c>
    </row>
    <row r="805" spans="3:7" ht="31.5">
      <c r="D805" s="18" t="s">
        <v>214</v>
      </c>
      <c r="F805" s="19" t="s">
        <v>2307</v>
      </c>
      <c r="G805" s="12">
        <v>1144891.8097999999</v>
      </c>
    </row>
    <row r="806" spans="3:7" ht="21">
      <c r="C806" s="18" t="s">
        <v>2035</v>
      </c>
      <c r="F806" s="19" t="s">
        <v>2036</v>
      </c>
      <c r="G806" s="12">
        <v>9120622.9495000001</v>
      </c>
    </row>
    <row r="807" spans="3:7">
      <c r="D807" s="18" t="s">
        <v>248</v>
      </c>
      <c r="F807" s="19" t="s">
        <v>2288</v>
      </c>
      <c r="G807" s="12">
        <v>3615457.0199000002</v>
      </c>
    </row>
    <row r="808" spans="3:7">
      <c r="E808" s="18" t="s">
        <v>231</v>
      </c>
      <c r="F808" s="19" t="s">
        <v>271</v>
      </c>
      <c r="G808" s="12">
        <v>855472.71230000001</v>
      </c>
    </row>
    <row r="809" spans="3:7">
      <c r="E809" s="18" t="s">
        <v>229</v>
      </c>
      <c r="F809" s="19" t="s">
        <v>2289</v>
      </c>
      <c r="G809" s="12">
        <v>1444878.3374999999</v>
      </c>
    </row>
    <row r="810" spans="3:7">
      <c r="E810" s="18" t="s">
        <v>230</v>
      </c>
      <c r="F810" s="19" t="s">
        <v>2290</v>
      </c>
      <c r="G810" s="12">
        <v>1078876.3049000001</v>
      </c>
    </row>
    <row r="811" spans="3:7" ht="21">
      <c r="E811" s="18" t="s">
        <v>234</v>
      </c>
      <c r="F811" s="19" t="s">
        <v>2291</v>
      </c>
      <c r="G811" s="12">
        <v>236229.66529999999</v>
      </c>
    </row>
    <row r="812" spans="3:7" ht="31.5">
      <c r="D812" s="18" t="s">
        <v>267</v>
      </c>
      <c r="F812" s="19" t="s">
        <v>2308</v>
      </c>
      <c r="G812" s="12">
        <v>0</v>
      </c>
    </row>
    <row r="813" spans="3:7" ht="42">
      <c r="D813" s="18" t="s">
        <v>277</v>
      </c>
      <c r="F813" s="19" t="s">
        <v>2300</v>
      </c>
      <c r="G813" s="12">
        <v>364253.076</v>
      </c>
    </row>
    <row r="814" spans="3:7">
      <c r="D814" s="18" t="s">
        <v>279</v>
      </c>
      <c r="F814" s="19" t="s">
        <v>2292</v>
      </c>
      <c r="G814" s="12">
        <v>266771.0895</v>
      </c>
    </row>
    <row r="815" spans="3:7" ht="31.5">
      <c r="D815" s="18" t="s">
        <v>214</v>
      </c>
      <c r="F815" s="19" t="s">
        <v>2303</v>
      </c>
      <c r="G815" s="12">
        <v>1327.2589</v>
      </c>
    </row>
    <row r="816" spans="3:7" ht="21">
      <c r="D816" s="18" t="s">
        <v>225</v>
      </c>
      <c r="F816" s="19" t="s">
        <v>2294</v>
      </c>
      <c r="G816" s="12">
        <v>71355.934500000003</v>
      </c>
    </row>
    <row r="817" spans="2:7" ht="21">
      <c r="D817" s="18" t="s">
        <v>231</v>
      </c>
      <c r="F817" s="19" t="s">
        <v>2293</v>
      </c>
      <c r="G817" s="12">
        <v>2234167.9605999999</v>
      </c>
    </row>
    <row r="818" spans="2:7">
      <c r="E818" s="18" t="s">
        <v>314</v>
      </c>
      <c r="F818" s="19" t="s">
        <v>2301</v>
      </c>
      <c r="G818" s="12">
        <v>819505.12959999999</v>
      </c>
    </row>
    <row r="819" spans="2:7">
      <c r="E819" s="18" t="s">
        <v>299</v>
      </c>
      <c r="F819" s="19" t="s">
        <v>2302</v>
      </c>
      <c r="G819" s="12">
        <v>1414662.831</v>
      </c>
    </row>
    <row r="820" spans="2:7">
      <c r="D820" s="18" t="s">
        <v>254</v>
      </c>
      <c r="F820" s="19" t="s">
        <v>2296</v>
      </c>
      <c r="G820" s="12">
        <v>178864.24609999999</v>
      </c>
    </row>
    <row r="821" spans="2:7">
      <c r="E821" s="18" t="s">
        <v>272</v>
      </c>
      <c r="F821" s="19" t="s">
        <v>273</v>
      </c>
      <c r="G821" s="12">
        <v>178864.24609999999</v>
      </c>
    </row>
    <row r="822" spans="2:7">
      <c r="D822" s="18" t="s">
        <v>251</v>
      </c>
      <c r="F822" s="19" t="s">
        <v>2280</v>
      </c>
      <c r="G822" s="12">
        <v>648983.51390000002</v>
      </c>
    </row>
    <row r="823" spans="2:7">
      <c r="E823" s="18" t="s">
        <v>272</v>
      </c>
      <c r="F823" s="19" t="s">
        <v>273</v>
      </c>
      <c r="G823" s="12">
        <v>648983.51379999996</v>
      </c>
    </row>
    <row r="824" spans="2:7">
      <c r="D824" s="18" t="s">
        <v>272</v>
      </c>
      <c r="F824" s="19" t="s">
        <v>2304</v>
      </c>
      <c r="G824" s="12">
        <v>38492.086799999997</v>
      </c>
    </row>
    <row r="825" spans="2:7">
      <c r="E825" s="18" t="s">
        <v>272</v>
      </c>
      <c r="F825" s="19" t="s">
        <v>273</v>
      </c>
      <c r="G825" s="12">
        <v>38492.086799999997</v>
      </c>
    </row>
    <row r="826" spans="2:7" ht="42">
      <c r="D826" s="18" t="s">
        <v>1956</v>
      </c>
      <c r="F826" s="19" t="s">
        <v>2305</v>
      </c>
      <c r="G826" s="12">
        <v>1120209.0833000001</v>
      </c>
    </row>
    <row r="827" spans="2:7">
      <c r="D827" s="18" t="s">
        <v>263</v>
      </c>
      <c r="F827" s="19" t="s">
        <v>2306</v>
      </c>
      <c r="G827" s="12">
        <v>580741.68000000005</v>
      </c>
    </row>
    <row r="828" spans="2:7">
      <c r="E828" s="18" t="s">
        <v>272</v>
      </c>
      <c r="F828" s="19" t="s">
        <v>273</v>
      </c>
      <c r="G828" s="12">
        <v>580741.67989999999</v>
      </c>
    </row>
    <row r="829" spans="2:7">
      <c r="B829" s="18" t="s">
        <v>249</v>
      </c>
      <c r="F829" s="19" t="s">
        <v>2309</v>
      </c>
      <c r="G829" s="12">
        <v>30202286.125</v>
      </c>
    </row>
    <row r="830" spans="2:7" ht="21">
      <c r="C830" s="18" t="s">
        <v>303</v>
      </c>
      <c r="F830" s="19" t="s">
        <v>304</v>
      </c>
      <c r="G830" s="12">
        <v>34616.539199999999</v>
      </c>
    </row>
    <row r="831" spans="2:7">
      <c r="D831" s="18" t="s">
        <v>286</v>
      </c>
      <c r="F831" s="19" t="s">
        <v>2310</v>
      </c>
      <c r="G831" s="12">
        <v>34616.539199999999</v>
      </c>
    </row>
    <row r="832" spans="2:7">
      <c r="C832" s="18" t="s">
        <v>1962</v>
      </c>
      <c r="F832" s="19" t="s">
        <v>1963</v>
      </c>
      <c r="G832" s="12">
        <v>7785168.7865000004</v>
      </c>
    </row>
    <row r="833" spans="4:7" ht="21">
      <c r="D833" s="18" t="s">
        <v>307</v>
      </c>
      <c r="F833" s="19" t="s">
        <v>2311</v>
      </c>
      <c r="G833" s="12">
        <v>3743372.3572</v>
      </c>
    </row>
    <row r="834" spans="4:7" ht="21">
      <c r="E834" s="18" t="s">
        <v>229</v>
      </c>
      <c r="F834" s="19" t="s">
        <v>2312</v>
      </c>
      <c r="G834" s="12">
        <v>3500312.3114999998</v>
      </c>
    </row>
    <row r="835" spans="4:7" ht="21">
      <c r="E835" s="18" t="s">
        <v>236</v>
      </c>
      <c r="F835" s="19" t="s">
        <v>1677</v>
      </c>
      <c r="G835" s="12">
        <v>72441.450240000006</v>
      </c>
    </row>
    <row r="836" spans="4:7" ht="21">
      <c r="E836" s="18" t="s">
        <v>238</v>
      </c>
      <c r="F836" s="19" t="s">
        <v>1671</v>
      </c>
      <c r="G836" s="12">
        <v>53576.246800000001</v>
      </c>
    </row>
    <row r="837" spans="4:7">
      <c r="E837" s="18" t="s">
        <v>324</v>
      </c>
      <c r="F837" s="19" t="s">
        <v>2313</v>
      </c>
      <c r="G837" s="12">
        <v>27208.845700000002</v>
      </c>
    </row>
    <row r="838" spans="4:7" ht="21">
      <c r="E838" s="18" t="s">
        <v>219</v>
      </c>
      <c r="F838" s="19" t="s">
        <v>2314</v>
      </c>
      <c r="G838" s="12">
        <v>89833.503200000006</v>
      </c>
    </row>
    <row r="839" spans="4:7">
      <c r="D839" s="18" t="s">
        <v>2208</v>
      </c>
      <c r="F839" s="19" t="s">
        <v>2315</v>
      </c>
      <c r="G839" s="12">
        <v>96240</v>
      </c>
    </row>
    <row r="840" spans="4:7" ht="21">
      <c r="D840" s="18" t="s">
        <v>2060</v>
      </c>
      <c r="F840" s="19" t="s">
        <v>2316</v>
      </c>
      <c r="G840" s="12">
        <v>197780</v>
      </c>
    </row>
    <row r="841" spans="4:7">
      <c r="E841" s="18" t="s">
        <v>277</v>
      </c>
      <c r="F841" s="19" t="s">
        <v>1919</v>
      </c>
      <c r="G841" s="12">
        <v>153230</v>
      </c>
    </row>
    <row r="842" spans="4:7">
      <c r="E842" s="18" t="s">
        <v>244</v>
      </c>
      <c r="F842" s="19" t="s">
        <v>1920</v>
      </c>
      <c r="G842" s="12">
        <v>44550</v>
      </c>
    </row>
    <row r="843" spans="4:7" ht="21">
      <c r="D843" s="18" t="s">
        <v>2317</v>
      </c>
      <c r="F843" s="19" t="s">
        <v>2318</v>
      </c>
      <c r="G843" s="12">
        <v>2174537.4759999998</v>
      </c>
    </row>
    <row r="844" spans="4:7" ht="21">
      <c r="E844" s="18" t="s">
        <v>230</v>
      </c>
      <c r="F844" s="19" t="s">
        <v>2319</v>
      </c>
      <c r="G844" s="12">
        <v>2109603</v>
      </c>
    </row>
    <row r="845" spans="4:7" ht="21">
      <c r="E845" s="18" t="s">
        <v>234</v>
      </c>
      <c r="F845" s="19" t="s">
        <v>2320</v>
      </c>
      <c r="G845" s="12">
        <v>64934.476000000002</v>
      </c>
    </row>
    <row r="846" spans="4:7" ht="31.5">
      <c r="D846" s="18" t="s">
        <v>2321</v>
      </c>
      <c r="F846" s="19" t="s">
        <v>2322</v>
      </c>
      <c r="G846" s="12">
        <v>226842.236</v>
      </c>
    </row>
    <row r="847" spans="4:7" ht="31.5">
      <c r="E847" s="18" t="s">
        <v>229</v>
      </c>
      <c r="F847" s="19" t="s">
        <v>2323</v>
      </c>
      <c r="G847" s="12">
        <v>69321</v>
      </c>
    </row>
    <row r="848" spans="4:7" ht="21">
      <c r="E848" s="18" t="s">
        <v>234</v>
      </c>
      <c r="F848" s="19" t="s">
        <v>2324</v>
      </c>
      <c r="G848" s="12">
        <v>123823</v>
      </c>
    </row>
    <row r="849" spans="3:7" ht="21">
      <c r="E849" s="18" t="s">
        <v>1860</v>
      </c>
      <c r="F849" s="19" t="s">
        <v>2325</v>
      </c>
      <c r="G849" s="12">
        <v>33698.235999999997</v>
      </c>
    </row>
    <row r="850" spans="3:7" ht="21">
      <c r="D850" s="18" t="s">
        <v>2218</v>
      </c>
      <c r="F850" s="19" t="s">
        <v>2326</v>
      </c>
      <c r="G850" s="12">
        <v>323177</v>
      </c>
    </row>
    <row r="851" spans="3:7" ht="21">
      <c r="E851" s="18" t="s">
        <v>230</v>
      </c>
      <c r="F851" s="19" t="s">
        <v>2327</v>
      </c>
      <c r="G851" s="12">
        <v>323177</v>
      </c>
    </row>
    <row r="852" spans="3:7">
      <c r="D852" s="18" t="s">
        <v>230</v>
      </c>
      <c r="F852" s="19" t="s">
        <v>1673</v>
      </c>
      <c r="G852" s="12">
        <v>871.36</v>
      </c>
    </row>
    <row r="853" spans="3:7" ht="21">
      <c r="D853" s="18" t="s">
        <v>2199</v>
      </c>
      <c r="F853" s="19" t="s">
        <v>2200</v>
      </c>
      <c r="G853" s="12">
        <v>1022348.3572</v>
      </c>
    </row>
    <row r="854" spans="3:7">
      <c r="E854" s="18" t="s">
        <v>248</v>
      </c>
      <c r="F854" s="19" t="s">
        <v>259</v>
      </c>
      <c r="G854" s="12">
        <v>749140.2</v>
      </c>
    </row>
    <row r="855" spans="3:7" ht="21">
      <c r="E855" s="18" t="s">
        <v>1956</v>
      </c>
      <c r="F855" s="19" t="s">
        <v>2201</v>
      </c>
      <c r="G855" s="12">
        <v>273208.15730000002</v>
      </c>
    </row>
    <row r="856" spans="3:7">
      <c r="C856" s="18" t="s">
        <v>223</v>
      </c>
      <c r="F856" s="19" t="s">
        <v>224</v>
      </c>
      <c r="G856" s="12">
        <v>0</v>
      </c>
    </row>
    <row r="857" spans="3:7">
      <c r="D857" s="18" t="s">
        <v>2208</v>
      </c>
      <c r="F857" s="19" t="s">
        <v>2315</v>
      </c>
      <c r="G857" s="12">
        <v>0</v>
      </c>
    </row>
    <row r="858" spans="3:7" ht="21">
      <c r="D858" s="18" t="s">
        <v>2060</v>
      </c>
      <c r="F858" s="19" t="s">
        <v>2316</v>
      </c>
      <c r="G858" s="12">
        <v>0</v>
      </c>
    </row>
    <row r="859" spans="3:7" ht="21">
      <c r="D859" s="18" t="s">
        <v>2317</v>
      </c>
      <c r="F859" s="19" t="s">
        <v>2318</v>
      </c>
      <c r="G859" s="12">
        <v>0</v>
      </c>
    </row>
    <row r="860" spans="3:7" ht="31.5">
      <c r="D860" s="18" t="s">
        <v>2321</v>
      </c>
      <c r="F860" s="19" t="s">
        <v>2322</v>
      </c>
      <c r="G860" s="12">
        <v>0</v>
      </c>
    </row>
    <row r="861" spans="3:7" ht="21">
      <c r="D861" s="18" t="s">
        <v>2218</v>
      </c>
      <c r="F861" s="19" t="s">
        <v>2326</v>
      </c>
      <c r="G861" s="12">
        <v>0</v>
      </c>
    </row>
    <row r="862" spans="3:7">
      <c r="C862" s="18" t="s">
        <v>242</v>
      </c>
      <c r="F862" s="19" t="s">
        <v>243</v>
      </c>
      <c r="G862" s="12">
        <v>1116068.3783</v>
      </c>
    </row>
    <row r="863" spans="3:7" ht="21">
      <c r="D863" s="18" t="s">
        <v>1937</v>
      </c>
      <c r="F863" s="19" t="s">
        <v>2328</v>
      </c>
      <c r="G863" s="12">
        <v>1116068.3783</v>
      </c>
    </row>
    <row r="864" spans="3:7">
      <c r="C864" s="18" t="s">
        <v>2256</v>
      </c>
      <c r="F864" s="19" t="s">
        <v>2257</v>
      </c>
      <c r="G864" s="12">
        <v>5998289.0405000001</v>
      </c>
    </row>
    <row r="865" spans="4:7" ht="21">
      <c r="D865" s="18" t="s">
        <v>307</v>
      </c>
      <c r="F865" s="19" t="s">
        <v>2329</v>
      </c>
      <c r="G865" s="12">
        <v>2069368.4790000001</v>
      </c>
    </row>
    <row r="866" spans="4:7">
      <c r="D866" s="18" t="s">
        <v>279</v>
      </c>
      <c r="F866" s="19" t="s">
        <v>332</v>
      </c>
      <c r="G866" s="12">
        <v>56512.2552</v>
      </c>
    </row>
    <row r="867" spans="4:7" ht="21">
      <c r="D867" s="18" t="s">
        <v>231</v>
      </c>
      <c r="F867" s="19" t="s">
        <v>2330</v>
      </c>
      <c r="G867" s="12">
        <v>421.4171</v>
      </c>
    </row>
    <row r="868" spans="4:7" ht="21">
      <c r="D868" s="18" t="s">
        <v>244</v>
      </c>
      <c r="F868" s="19" t="s">
        <v>2331</v>
      </c>
      <c r="G868" s="12">
        <v>767269.57090000005</v>
      </c>
    </row>
    <row r="869" spans="4:7">
      <c r="E869" s="18" t="s">
        <v>231</v>
      </c>
      <c r="F869" s="19" t="s">
        <v>271</v>
      </c>
      <c r="G869" s="12">
        <v>520986.17572</v>
      </c>
    </row>
    <row r="870" spans="4:7">
      <c r="E870" s="18" t="s">
        <v>272</v>
      </c>
      <c r="F870" s="19" t="s">
        <v>273</v>
      </c>
      <c r="G870" s="12">
        <v>246283.39515999999</v>
      </c>
    </row>
    <row r="871" spans="4:7" ht="31.5">
      <c r="D871" s="18" t="s">
        <v>221</v>
      </c>
      <c r="F871" s="19" t="s">
        <v>2332</v>
      </c>
      <c r="G871" s="12">
        <v>53260.6901</v>
      </c>
    </row>
    <row r="872" spans="4:7">
      <c r="E872" s="18" t="s">
        <v>231</v>
      </c>
      <c r="F872" s="19" t="s">
        <v>271</v>
      </c>
      <c r="G872" s="12">
        <v>53260.6901</v>
      </c>
    </row>
    <row r="873" spans="4:7" ht="21">
      <c r="D873" s="18" t="s">
        <v>314</v>
      </c>
      <c r="F873" s="19" t="s">
        <v>2333</v>
      </c>
      <c r="G873" s="12">
        <v>40274.141000000003</v>
      </c>
    </row>
    <row r="874" spans="4:7">
      <c r="E874" s="18" t="s">
        <v>231</v>
      </c>
      <c r="F874" s="19" t="s">
        <v>271</v>
      </c>
      <c r="G874" s="12">
        <v>12947.215700000001</v>
      </c>
    </row>
    <row r="875" spans="4:7">
      <c r="E875" s="18" t="s">
        <v>272</v>
      </c>
      <c r="F875" s="19" t="s">
        <v>273</v>
      </c>
      <c r="G875" s="12">
        <v>27326.9254</v>
      </c>
    </row>
    <row r="876" spans="4:7">
      <c r="D876" s="18" t="s">
        <v>2140</v>
      </c>
      <c r="F876" s="19" t="s">
        <v>2334</v>
      </c>
      <c r="G876" s="12">
        <v>182597.5969</v>
      </c>
    </row>
    <row r="877" spans="4:7" ht="21">
      <c r="D877" s="18" t="s">
        <v>2335</v>
      </c>
      <c r="F877" s="19" t="s">
        <v>2336</v>
      </c>
      <c r="G877" s="12">
        <v>380875.99910000002</v>
      </c>
    </row>
    <row r="878" spans="4:7">
      <c r="E878" s="18" t="s">
        <v>231</v>
      </c>
      <c r="F878" s="19" t="s">
        <v>271</v>
      </c>
      <c r="G878" s="12">
        <v>339692.36180000001</v>
      </c>
    </row>
    <row r="879" spans="4:7">
      <c r="E879" s="18" t="s">
        <v>272</v>
      </c>
      <c r="F879" s="19" t="s">
        <v>273</v>
      </c>
      <c r="G879" s="12">
        <v>41183.637439999999</v>
      </c>
    </row>
    <row r="880" spans="4:7">
      <c r="D880" s="18" t="s">
        <v>966</v>
      </c>
      <c r="F880" s="19" t="s">
        <v>2337</v>
      </c>
      <c r="G880" s="12">
        <v>791676.70770000003</v>
      </c>
    </row>
    <row r="881" spans="3:7">
      <c r="E881" s="18" t="s">
        <v>231</v>
      </c>
      <c r="F881" s="19" t="s">
        <v>271</v>
      </c>
      <c r="G881" s="12">
        <v>727106.70770000003</v>
      </c>
    </row>
    <row r="882" spans="3:7">
      <c r="E882" s="18" t="s">
        <v>272</v>
      </c>
      <c r="F882" s="19" t="s">
        <v>273</v>
      </c>
      <c r="G882" s="12">
        <v>64570</v>
      </c>
    </row>
    <row r="883" spans="3:7" ht="21">
      <c r="D883" s="18" t="s">
        <v>1985</v>
      </c>
      <c r="F883" s="19" t="s">
        <v>1925</v>
      </c>
      <c r="G883" s="12">
        <v>1653805.1835</v>
      </c>
    </row>
    <row r="884" spans="3:7" ht="52.5">
      <c r="D884" s="18" t="s">
        <v>324</v>
      </c>
      <c r="F884" s="19" t="s">
        <v>1199</v>
      </c>
      <c r="G884" s="12">
        <v>2227</v>
      </c>
    </row>
    <row r="885" spans="3:7">
      <c r="C885" s="18" t="s">
        <v>1989</v>
      </c>
      <c r="F885" s="19" t="s">
        <v>1990</v>
      </c>
      <c r="G885" s="12">
        <v>310079.39870000002</v>
      </c>
    </row>
    <row r="886" spans="3:7" ht="21">
      <c r="D886" s="18" t="s">
        <v>2049</v>
      </c>
      <c r="F886" s="19" t="s">
        <v>2336</v>
      </c>
      <c r="G886" s="12">
        <v>310079.39870000002</v>
      </c>
    </row>
    <row r="887" spans="3:7">
      <c r="E887" s="18" t="s">
        <v>231</v>
      </c>
      <c r="F887" s="19" t="s">
        <v>271</v>
      </c>
      <c r="G887" s="12">
        <v>162700.33571000001</v>
      </c>
    </row>
    <row r="888" spans="3:7">
      <c r="E888" s="18" t="s">
        <v>272</v>
      </c>
      <c r="F888" s="19" t="s">
        <v>273</v>
      </c>
      <c r="G888" s="12">
        <v>147379.06301000001</v>
      </c>
    </row>
    <row r="889" spans="3:7">
      <c r="C889" s="18" t="s">
        <v>1991</v>
      </c>
      <c r="F889" s="19" t="s">
        <v>1992</v>
      </c>
      <c r="G889" s="12">
        <v>0</v>
      </c>
    </row>
    <row r="890" spans="3:7" ht="21">
      <c r="D890" s="18" t="s">
        <v>244</v>
      </c>
      <c r="F890" s="19" t="s">
        <v>2338</v>
      </c>
      <c r="G890" s="12">
        <v>0</v>
      </c>
    </row>
    <row r="891" spans="3:7" ht="21">
      <c r="C891" s="18" t="s">
        <v>2339</v>
      </c>
      <c r="F891" s="19" t="s">
        <v>2340</v>
      </c>
      <c r="G891" s="12">
        <v>0</v>
      </c>
    </row>
    <row r="892" spans="3:7" ht="21">
      <c r="D892" s="18" t="s">
        <v>254</v>
      </c>
      <c r="F892" s="19" t="s">
        <v>2338</v>
      </c>
      <c r="G892" s="12">
        <v>0</v>
      </c>
    </row>
    <row r="893" spans="3:7">
      <c r="C893" s="18" t="s">
        <v>2341</v>
      </c>
      <c r="F893" s="19" t="s">
        <v>2342</v>
      </c>
      <c r="G893" s="12">
        <v>614921.3578</v>
      </c>
    </row>
    <row r="894" spans="3:7" ht="21">
      <c r="D894" s="18" t="s">
        <v>307</v>
      </c>
      <c r="F894" s="19" t="s">
        <v>2343</v>
      </c>
      <c r="G894" s="12">
        <v>575848.6152</v>
      </c>
    </row>
    <row r="895" spans="3:7">
      <c r="D895" s="18" t="s">
        <v>1918</v>
      </c>
      <c r="F895" s="19" t="s">
        <v>332</v>
      </c>
      <c r="G895" s="12">
        <v>39072.742599999998</v>
      </c>
    </row>
    <row r="896" spans="3:7">
      <c r="C896" s="18" t="s">
        <v>1993</v>
      </c>
      <c r="F896" s="19" t="s">
        <v>1994</v>
      </c>
      <c r="G896" s="12">
        <v>0</v>
      </c>
    </row>
    <row r="897" spans="3:7" ht="21">
      <c r="D897" s="18" t="s">
        <v>251</v>
      </c>
      <c r="F897" s="19" t="s">
        <v>2338</v>
      </c>
      <c r="G897" s="12">
        <v>0</v>
      </c>
    </row>
    <row r="898" spans="3:7">
      <c r="C898" s="18" t="s">
        <v>2344</v>
      </c>
      <c r="F898" s="19" t="s">
        <v>2345</v>
      </c>
      <c r="G898" s="12">
        <v>65008.34</v>
      </c>
    </row>
    <row r="899" spans="3:7" ht="21">
      <c r="D899" s="18" t="s">
        <v>307</v>
      </c>
      <c r="F899" s="19" t="s">
        <v>2343</v>
      </c>
      <c r="G899" s="12">
        <v>65008.34</v>
      </c>
    </row>
    <row r="900" spans="3:7">
      <c r="C900" s="18" t="s">
        <v>2346</v>
      </c>
      <c r="F900" s="19" t="s">
        <v>2347</v>
      </c>
      <c r="G900" s="12">
        <v>114188.33779999999</v>
      </c>
    </row>
    <row r="901" spans="3:7" ht="21">
      <c r="D901" s="18" t="s">
        <v>307</v>
      </c>
      <c r="F901" s="19" t="s">
        <v>2343</v>
      </c>
      <c r="G901" s="12">
        <v>112187.1784</v>
      </c>
    </row>
    <row r="902" spans="3:7">
      <c r="D902" s="18" t="s">
        <v>1918</v>
      </c>
      <c r="F902" s="19" t="s">
        <v>332</v>
      </c>
      <c r="G902" s="12">
        <v>2001.1594</v>
      </c>
    </row>
    <row r="903" spans="3:7">
      <c r="C903" s="18" t="s">
        <v>2348</v>
      </c>
      <c r="F903" s="19" t="s">
        <v>2349</v>
      </c>
      <c r="G903" s="12">
        <v>221704.52789999999</v>
      </c>
    </row>
    <row r="904" spans="3:7" ht="21">
      <c r="D904" s="18" t="s">
        <v>307</v>
      </c>
      <c r="F904" s="19" t="s">
        <v>2343</v>
      </c>
      <c r="G904" s="12">
        <v>205161.0079</v>
      </c>
    </row>
    <row r="905" spans="3:7">
      <c r="D905" s="18" t="s">
        <v>1918</v>
      </c>
      <c r="F905" s="19" t="s">
        <v>332</v>
      </c>
      <c r="G905" s="12">
        <v>16543.52</v>
      </c>
    </row>
    <row r="906" spans="3:7" ht="21">
      <c r="C906" s="18" t="s">
        <v>2270</v>
      </c>
      <c r="F906" s="19" t="s">
        <v>2271</v>
      </c>
      <c r="G906" s="12">
        <v>1679251.7120000001</v>
      </c>
    </row>
    <row r="907" spans="3:7" ht="21">
      <c r="D907" s="18" t="s">
        <v>307</v>
      </c>
      <c r="F907" s="19" t="s">
        <v>2329</v>
      </c>
      <c r="G907" s="12">
        <v>582114.27119999996</v>
      </c>
    </row>
    <row r="908" spans="3:7" ht="21">
      <c r="D908" s="18" t="s">
        <v>254</v>
      </c>
      <c r="F908" s="19" t="s">
        <v>2330</v>
      </c>
      <c r="G908" s="12">
        <v>24822</v>
      </c>
    </row>
    <row r="909" spans="3:7" ht="21">
      <c r="D909" s="18" t="s">
        <v>221</v>
      </c>
      <c r="F909" s="19" t="s">
        <v>2331</v>
      </c>
      <c r="G909" s="12">
        <v>315184.09820000001</v>
      </c>
    </row>
    <row r="910" spans="3:7">
      <c r="E910" s="18" t="s">
        <v>231</v>
      </c>
      <c r="F910" s="19" t="s">
        <v>271</v>
      </c>
      <c r="G910" s="12">
        <v>104401.37403000001</v>
      </c>
    </row>
    <row r="911" spans="3:7">
      <c r="E911" s="18" t="s">
        <v>272</v>
      </c>
      <c r="F911" s="19" t="s">
        <v>273</v>
      </c>
      <c r="G911" s="12">
        <v>210782.72417999999</v>
      </c>
    </row>
    <row r="912" spans="3:7" ht="21">
      <c r="D912" s="18" t="s">
        <v>314</v>
      </c>
      <c r="F912" s="19" t="s">
        <v>2333</v>
      </c>
      <c r="G912" s="12">
        <v>93304.606100000005</v>
      </c>
    </row>
    <row r="913" spans="3:7">
      <c r="E913" s="18" t="s">
        <v>272</v>
      </c>
      <c r="F913" s="19" t="s">
        <v>273</v>
      </c>
      <c r="G913" s="12">
        <v>93304.606199999995</v>
      </c>
    </row>
    <row r="914" spans="3:7" ht="21">
      <c r="D914" s="18" t="s">
        <v>2350</v>
      </c>
      <c r="F914" s="19" t="s">
        <v>2336</v>
      </c>
      <c r="G914" s="12">
        <v>449144.71059999999</v>
      </c>
    </row>
    <row r="915" spans="3:7">
      <c r="E915" s="18" t="s">
        <v>231</v>
      </c>
      <c r="F915" s="19" t="s">
        <v>271</v>
      </c>
      <c r="G915" s="12">
        <v>422898.06069999997</v>
      </c>
    </row>
    <row r="916" spans="3:7">
      <c r="E916" s="18" t="s">
        <v>272</v>
      </c>
      <c r="F916" s="19" t="s">
        <v>273</v>
      </c>
      <c r="G916" s="12">
        <v>26246.649880000001</v>
      </c>
    </row>
    <row r="917" spans="3:7">
      <c r="D917" s="18" t="s">
        <v>966</v>
      </c>
      <c r="F917" s="19" t="s">
        <v>2337</v>
      </c>
      <c r="G917" s="12">
        <v>155800</v>
      </c>
    </row>
    <row r="918" spans="3:7">
      <c r="E918" s="18" t="s">
        <v>231</v>
      </c>
      <c r="F918" s="19" t="s">
        <v>271</v>
      </c>
      <c r="G918" s="12">
        <v>155800</v>
      </c>
    </row>
    <row r="919" spans="3:7" ht="21">
      <c r="D919" s="18" t="s">
        <v>1985</v>
      </c>
      <c r="F919" s="19" t="s">
        <v>1925</v>
      </c>
      <c r="G919" s="12">
        <v>58882.025999999998</v>
      </c>
    </row>
    <row r="920" spans="3:7">
      <c r="C920" s="18" t="s">
        <v>2351</v>
      </c>
      <c r="F920" s="19" t="s">
        <v>2352</v>
      </c>
      <c r="G920" s="12">
        <v>25032</v>
      </c>
    </row>
    <row r="921" spans="3:7" ht="21">
      <c r="D921" s="18" t="s">
        <v>2049</v>
      </c>
      <c r="F921" s="19" t="s">
        <v>2336</v>
      </c>
      <c r="G921" s="12">
        <v>25032</v>
      </c>
    </row>
    <row r="922" spans="3:7">
      <c r="E922" s="18" t="s">
        <v>231</v>
      </c>
      <c r="F922" s="19" t="s">
        <v>271</v>
      </c>
      <c r="G922" s="12">
        <v>12516</v>
      </c>
    </row>
    <row r="923" spans="3:7">
      <c r="E923" s="18" t="s">
        <v>272</v>
      </c>
      <c r="F923" s="19" t="s">
        <v>273</v>
      </c>
      <c r="G923" s="12">
        <v>12516</v>
      </c>
    </row>
    <row r="924" spans="3:7">
      <c r="C924" s="18" t="s">
        <v>2353</v>
      </c>
      <c r="F924" s="19" t="s">
        <v>2354</v>
      </c>
      <c r="G924" s="12">
        <v>99889.241599999994</v>
      </c>
    </row>
    <row r="925" spans="3:7" ht="21">
      <c r="D925" s="18" t="s">
        <v>307</v>
      </c>
      <c r="F925" s="19" t="s">
        <v>2355</v>
      </c>
      <c r="G925" s="12">
        <v>94064.445099999997</v>
      </c>
    </row>
    <row r="926" spans="3:7">
      <c r="D926" s="18" t="s">
        <v>1918</v>
      </c>
      <c r="F926" s="19" t="s">
        <v>332</v>
      </c>
      <c r="G926" s="12">
        <v>5824.7965999999997</v>
      </c>
    </row>
    <row r="927" spans="3:7" ht="21">
      <c r="C927" s="18" t="s">
        <v>2276</v>
      </c>
      <c r="F927" s="19" t="s">
        <v>2277</v>
      </c>
      <c r="G927" s="12">
        <v>1321734.2590999999</v>
      </c>
    </row>
    <row r="928" spans="3:7" ht="31.5">
      <c r="D928" s="18" t="s">
        <v>307</v>
      </c>
      <c r="F928" s="19" t="s">
        <v>2356</v>
      </c>
      <c r="G928" s="12">
        <v>266354.1446</v>
      </c>
    </row>
    <row r="929" spans="3:7" ht="21">
      <c r="D929" s="18" t="s">
        <v>254</v>
      </c>
      <c r="F929" s="19" t="s">
        <v>2330</v>
      </c>
      <c r="G929" s="12">
        <v>4221.4585999999999</v>
      </c>
    </row>
    <row r="930" spans="3:7" ht="21">
      <c r="D930" s="18" t="s">
        <v>221</v>
      </c>
      <c r="F930" s="19" t="s">
        <v>2357</v>
      </c>
      <c r="G930" s="12">
        <v>142097.31200000001</v>
      </c>
    </row>
    <row r="931" spans="3:7">
      <c r="E931" s="18" t="s">
        <v>231</v>
      </c>
      <c r="F931" s="19" t="s">
        <v>271</v>
      </c>
      <c r="G931" s="12">
        <v>11630</v>
      </c>
    </row>
    <row r="932" spans="3:7">
      <c r="E932" s="18" t="s">
        <v>272</v>
      </c>
      <c r="F932" s="19" t="s">
        <v>273</v>
      </c>
      <c r="G932" s="12">
        <v>130467.31200000001</v>
      </c>
    </row>
    <row r="933" spans="3:7">
      <c r="D933" s="18" t="s">
        <v>286</v>
      </c>
      <c r="F933" s="19" t="s">
        <v>332</v>
      </c>
      <c r="G933" s="12">
        <v>849.36</v>
      </c>
    </row>
    <row r="934" spans="3:7" ht="21">
      <c r="D934" s="18" t="s">
        <v>314</v>
      </c>
      <c r="F934" s="19" t="s">
        <v>2333</v>
      </c>
      <c r="G934" s="12">
        <v>162664.96599999999</v>
      </c>
    </row>
    <row r="935" spans="3:7">
      <c r="E935" s="18" t="s">
        <v>272</v>
      </c>
      <c r="F935" s="19" t="s">
        <v>273</v>
      </c>
      <c r="G935" s="12">
        <v>162664.96590000001</v>
      </c>
    </row>
    <row r="936" spans="3:7" ht="21">
      <c r="D936" s="18" t="s">
        <v>2350</v>
      </c>
      <c r="F936" s="19" t="s">
        <v>2336</v>
      </c>
      <c r="G936" s="12">
        <v>328377.79960000003</v>
      </c>
    </row>
    <row r="937" spans="3:7">
      <c r="E937" s="18" t="s">
        <v>231</v>
      </c>
      <c r="F937" s="19" t="s">
        <v>271</v>
      </c>
      <c r="G937" s="12">
        <v>267573.59960000002</v>
      </c>
    </row>
    <row r="938" spans="3:7">
      <c r="E938" s="18" t="s">
        <v>272</v>
      </c>
      <c r="F938" s="19" t="s">
        <v>273</v>
      </c>
      <c r="G938" s="12">
        <v>60804.2</v>
      </c>
    </row>
    <row r="939" spans="3:7">
      <c r="D939" s="18" t="s">
        <v>966</v>
      </c>
      <c r="F939" s="19" t="s">
        <v>2337</v>
      </c>
      <c r="G939" s="12">
        <v>103080</v>
      </c>
    </row>
    <row r="940" spans="3:7">
      <c r="E940" s="18" t="s">
        <v>231</v>
      </c>
      <c r="F940" s="19" t="s">
        <v>271</v>
      </c>
      <c r="G940" s="12">
        <v>103080</v>
      </c>
    </row>
    <row r="941" spans="3:7" ht="21">
      <c r="D941" s="18" t="s">
        <v>1985</v>
      </c>
      <c r="F941" s="19" t="s">
        <v>1925</v>
      </c>
      <c r="G941" s="12">
        <v>314089.2182</v>
      </c>
    </row>
    <row r="942" spans="3:7">
      <c r="C942" s="18" t="s">
        <v>2050</v>
      </c>
      <c r="F942" s="19" t="s">
        <v>2051</v>
      </c>
      <c r="G942" s="12">
        <v>10259382.228</v>
      </c>
    </row>
    <row r="943" spans="3:7" ht="21">
      <c r="D943" s="18" t="s">
        <v>307</v>
      </c>
      <c r="F943" s="19" t="s">
        <v>2329</v>
      </c>
      <c r="G943" s="12">
        <v>6094570.3087999998</v>
      </c>
    </row>
    <row r="944" spans="3:7" ht="21">
      <c r="D944" s="18" t="s">
        <v>231</v>
      </c>
      <c r="F944" s="19" t="s">
        <v>2330</v>
      </c>
      <c r="G944" s="12">
        <v>298171.95</v>
      </c>
    </row>
    <row r="945" spans="3:7">
      <c r="D945" s="18" t="s">
        <v>261</v>
      </c>
      <c r="F945" s="19" t="s">
        <v>332</v>
      </c>
      <c r="G945" s="12">
        <v>445742.67790000001</v>
      </c>
    </row>
    <row r="946" spans="3:7" ht="21">
      <c r="D946" s="18" t="s">
        <v>314</v>
      </c>
      <c r="F946" s="19" t="s">
        <v>2333</v>
      </c>
      <c r="G946" s="12">
        <v>9060.5002999999997</v>
      </c>
    </row>
    <row r="947" spans="3:7">
      <c r="E947" s="18" t="s">
        <v>231</v>
      </c>
      <c r="F947" s="19" t="s">
        <v>271</v>
      </c>
      <c r="G947" s="12">
        <v>9060.5002999999997</v>
      </c>
    </row>
    <row r="948" spans="3:7" ht="21">
      <c r="D948" s="18" t="s">
        <v>2052</v>
      </c>
      <c r="F948" s="19" t="s">
        <v>2336</v>
      </c>
      <c r="G948" s="12">
        <v>1912615.6194</v>
      </c>
    </row>
    <row r="949" spans="3:7">
      <c r="E949" s="18" t="s">
        <v>231</v>
      </c>
      <c r="F949" s="19" t="s">
        <v>271</v>
      </c>
      <c r="G949" s="12">
        <v>1503147.3319000001</v>
      </c>
    </row>
    <row r="950" spans="3:7">
      <c r="E950" s="18" t="s">
        <v>272</v>
      </c>
      <c r="F950" s="19" t="s">
        <v>273</v>
      </c>
      <c r="G950" s="12">
        <v>409468.28749999998</v>
      </c>
    </row>
    <row r="951" spans="3:7" ht="21">
      <c r="D951" s="18" t="s">
        <v>2120</v>
      </c>
      <c r="F951" s="19" t="s">
        <v>2357</v>
      </c>
      <c r="G951" s="12">
        <v>551558.67390000005</v>
      </c>
    </row>
    <row r="952" spans="3:7">
      <c r="E952" s="18" t="s">
        <v>231</v>
      </c>
      <c r="F952" s="19" t="s">
        <v>271</v>
      </c>
      <c r="G952" s="12">
        <v>317061.75299000001</v>
      </c>
    </row>
    <row r="953" spans="3:7">
      <c r="E953" s="18" t="s">
        <v>272</v>
      </c>
      <c r="F953" s="19" t="s">
        <v>273</v>
      </c>
      <c r="G953" s="12">
        <v>234496.92094000001</v>
      </c>
    </row>
    <row r="954" spans="3:7" ht="21">
      <c r="D954" s="18" t="s">
        <v>1985</v>
      </c>
      <c r="F954" s="19" t="s">
        <v>1925</v>
      </c>
      <c r="G954" s="12">
        <v>892888.98470000003</v>
      </c>
    </row>
    <row r="955" spans="3:7" ht="31.5">
      <c r="D955" s="18" t="s">
        <v>321</v>
      </c>
      <c r="F955" s="19" t="s">
        <v>322</v>
      </c>
      <c r="G955" s="12">
        <v>10437.4</v>
      </c>
    </row>
    <row r="956" spans="3:7" ht="21">
      <c r="D956" s="18" t="s">
        <v>323</v>
      </c>
      <c r="F956" s="19" t="s">
        <v>1926</v>
      </c>
      <c r="G956" s="12">
        <v>42474.12</v>
      </c>
    </row>
    <row r="957" spans="3:7" ht="21">
      <c r="D957" s="18" t="s">
        <v>325</v>
      </c>
      <c r="F957" s="19" t="s">
        <v>326</v>
      </c>
      <c r="G957" s="12">
        <v>1861.9929999999999</v>
      </c>
    </row>
    <row r="958" spans="3:7" ht="21">
      <c r="C958" s="18" t="s">
        <v>2000</v>
      </c>
      <c r="F958" s="19" t="s">
        <v>2001</v>
      </c>
      <c r="G958" s="12">
        <v>22031.446400000001</v>
      </c>
    </row>
    <row r="959" spans="3:7" ht="21">
      <c r="D959" s="18" t="s">
        <v>2052</v>
      </c>
      <c r="F959" s="19" t="s">
        <v>2336</v>
      </c>
      <c r="G959" s="12">
        <v>22031.446400000001</v>
      </c>
    </row>
    <row r="960" spans="3:7">
      <c r="E960" s="18" t="s">
        <v>231</v>
      </c>
      <c r="F960" s="19" t="s">
        <v>271</v>
      </c>
      <c r="G960" s="12">
        <v>10695.98055</v>
      </c>
    </row>
    <row r="961" spans="3:7">
      <c r="E961" s="18" t="s">
        <v>272</v>
      </c>
      <c r="F961" s="19" t="s">
        <v>273</v>
      </c>
      <c r="G961" s="12">
        <v>11335.465899999999</v>
      </c>
    </row>
    <row r="962" spans="3:7" ht="21">
      <c r="C962" s="18" t="s">
        <v>2061</v>
      </c>
      <c r="F962" s="19" t="s">
        <v>2062</v>
      </c>
      <c r="G962" s="12">
        <v>10231.977000000001</v>
      </c>
    </row>
    <row r="963" spans="3:7" ht="21">
      <c r="D963" s="18" t="s">
        <v>2052</v>
      </c>
      <c r="F963" s="19" t="s">
        <v>2336</v>
      </c>
      <c r="G963" s="12">
        <v>10231.977000000001</v>
      </c>
    </row>
    <row r="964" spans="3:7">
      <c r="E964" s="18" t="s">
        <v>231</v>
      </c>
      <c r="F964" s="19" t="s">
        <v>271</v>
      </c>
      <c r="G964" s="12">
        <v>7971.5071099999996</v>
      </c>
    </row>
    <row r="965" spans="3:7">
      <c r="E965" s="18" t="s">
        <v>272</v>
      </c>
      <c r="F965" s="19" t="s">
        <v>273</v>
      </c>
      <c r="G965" s="12">
        <v>2260.4698600000002</v>
      </c>
    </row>
    <row r="966" spans="3:7" ht="21">
      <c r="C966" s="18" t="s">
        <v>2019</v>
      </c>
      <c r="F966" s="19" t="s">
        <v>2020</v>
      </c>
      <c r="G966" s="12">
        <v>2046.6787999999999</v>
      </c>
    </row>
    <row r="967" spans="3:7" ht="21">
      <c r="D967" s="18" t="s">
        <v>2052</v>
      </c>
      <c r="F967" s="19" t="s">
        <v>2336</v>
      </c>
      <c r="G967" s="12">
        <v>2046.6787999999999</v>
      </c>
    </row>
    <row r="968" spans="3:7">
      <c r="E968" s="18" t="s">
        <v>231</v>
      </c>
      <c r="F968" s="19" t="s">
        <v>271</v>
      </c>
      <c r="G968" s="12">
        <v>1023.33939</v>
      </c>
    </row>
    <row r="969" spans="3:7">
      <c r="E969" s="18" t="s">
        <v>272</v>
      </c>
      <c r="F969" s="19" t="s">
        <v>273</v>
      </c>
      <c r="G969" s="12">
        <v>1023.33939</v>
      </c>
    </row>
    <row r="970" spans="3:7" ht="31.5">
      <c r="C970" s="18" t="s">
        <v>2021</v>
      </c>
      <c r="F970" s="19" t="s">
        <v>2022</v>
      </c>
      <c r="G970" s="12">
        <v>280</v>
      </c>
    </row>
    <row r="971" spans="3:7" ht="21">
      <c r="D971" s="18" t="s">
        <v>2052</v>
      </c>
      <c r="F971" s="19" t="s">
        <v>2336</v>
      </c>
      <c r="G971" s="12">
        <v>280</v>
      </c>
    </row>
    <row r="972" spans="3:7">
      <c r="E972" s="18" t="s">
        <v>231</v>
      </c>
      <c r="F972" s="19" t="s">
        <v>271</v>
      </c>
      <c r="G972" s="12">
        <v>140</v>
      </c>
    </row>
    <row r="973" spans="3:7">
      <c r="E973" s="18" t="s">
        <v>272</v>
      </c>
      <c r="F973" s="19" t="s">
        <v>273</v>
      </c>
      <c r="G973" s="12">
        <v>140</v>
      </c>
    </row>
    <row r="974" spans="3:7" ht="31.5">
      <c r="C974" s="18" t="s">
        <v>2027</v>
      </c>
      <c r="F974" s="19" t="s">
        <v>2028</v>
      </c>
      <c r="G974" s="12">
        <v>1291.2</v>
      </c>
    </row>
    <row r="975" spans="3:7" ht="21">
      <c r="D975" s="18" t="s">
        <v>2052</v>
      </c>
      <c r="F975" s="19" t="s">
        <v>2336</v>
      </c>
      <c r="G975" s="12">
        <v>1291.2</v>
      </c>
    </row>
    <row r="976" spans="3:7">
      <c r="E976" s="18" t="s">
        <v>231</v>
      </c>
      <c r="F976" s="19" t="s">
        <v>271</v>
      </c>
      <c r="G976" s="12">
        <v>649</v>
      </c>
    </row>
    <row r="977" spans="1:7">
      <c r="E977" s="18" t="s">
        <v>272</v>
      </c>
      <c r="F977" s="19" t="s">
        <v>273</v>
      </c>
      <c r="G977" s="12">
        <v>642.20000000000005</v>
      </c>
    </row>
    <row r="978" spans="1:7" ht="21">
      <c r="C978" s="18" t="s">
        <v>2035</v>
      </c>
      <c r="F978" s="19" t="s">
        <v>2036</v>
      </c>
      <c r="G978" s="12">
        <v>521070.6753</v>
      </c>
    </row>
    <row r="979" spans="1:7" ht="21">
      <c r="D979" s="18" t="s">
        <v>244</v>
      </c>
      <c r="F979" s="19" t="s">
        <v>2330</v>
      </c>
      <c r="G979" s="12">
        <v>34742.6011</v>
      </c>
    </row>
    <row r="980" spans="1:7" ht="21">
      <c r="D980" s="18" t="s">
        <v>2052</v>
      </c>
      <c r="F980" s="19" t="s">
        <v>2336</v>
      </c>
      <c r="G980" s="12">
        <v>486328.07419999997</v>
      </c>
    </row>
    <row r="981" spans="1:7" ht="21">
      <c r="E981" s="18" t="s">
        <v>231</v>
      </c>
      <c r="F981" s="19" t="s">
        <v>2358</v>
      </c>
      <c r="G981" s="12">
        <v>391671.21679999999</v>
      </c>
    </row>
    <row r="982" spans="1:7">
      <c r="E982" s="18" t="s">
        <v>272</v>
      </c>
      <c r="F982" s="19" t="s">
        <v>273</v>
      </c>
      <c r="G982" s="12">
        <v>94656.857300000003</v>
      </c>
    </row>
    <row r="983" spans="1:7">
      <c r="A983" s="17" t="s">
        <v>2359</v>
      </c>
      <c r="B983" s="17"/>
      <c r="C983" s="17"/>
      <c r="D983" s="17"/>
      <c r="E983" s="17"/>
      <c r="F983" s="10" t="s">
        <v>2360</v>
      </c>
      <c r="G983" s="11">
        <v>688373532.55980003</v>
      </c>
    </row>
    <row r="984" spans="1:7">
      <c r="B984" s="18" t="s">
        <v>211</v>
      </c>
      <c r="F984" s="19" t="s">
        <v>2361</v>
      </c>
      <c r="G984" s="12">
        <v>333472917.76709998</v>
      </c>
    </row>
    <row r="985" spans="1:7" ht="21">
      <c r="C985" s="18" t="s">
        <v>303</v>
      </c>
      <c r="F985" s="19" t="s">
        <v>304</v>
      </c>
      <c r="G985" s="12">
        <v>712350.49010000005</v>
      </c>
    </row>
    <row r="986" spans="1:7" ht="21">
      <c r="D986" s="18" t="s">
        <v>279</v>
      </c>
      <c r="F986" s="19" t="s">
        <v>2362</v>
      </c>
      <c r="G986" s="12">
        <v>39606.216399999998</v>
      </c>
    </row>
    <row r="987" spans="1:7" ht="31.5">
      <c r="D987" s="18" t="s">
        <v>288</v>
      </c>
      <c r="F987" s="19" t="s">
        <v>2363</v>
      </c>
      <c r="G987" s="12">
        <v>672744.27370000002</v>
      </c>
    </row>
    <row r="988" spans="1:7">
      <c r="C988" s="18" t="s">
        <v>1938</v>
      </c>
      <c r="F988" s="19" t="s">
        <v>1939</v>
      </c>
      <c r="G988" s="12">
        <v>1999999.3330000001</v>
      </c>
    </row>
    <row r="989" spans="1:7" ht="21">
      <c r="D989" s="18" t="s">
        <v>2364</v>
      </c>
      <c r="F989" s="19" t="s">
        <v>2365</v>
      </c>
      <c r="G989" s="12">
        <v>1999999.3330000001</v>
      </c>
    </row>
    <row r="990" spans="1:7" ht="21">
      <c r="E990" s="18" t="s">
        <v>240</v>
      </c>
      <c r="F990" s="19" t="s">
        <v>2366</v>
      </c>
      <c r="G990" s="12">
        <v>700000</v>
      </c>
    </row>
    <row r="991" spans="1:7" ht="31.5">
      <c r="E991" s="18" t="s">
        <v>321</v>
      </c>
      <c r="F991" s="19" t="s">
        <v>2367</v>
      </c>
      <c r="G991" s="12">
        <v>666666</v>
      </c>
    </row>
    <row r="992" spans="1:7" ht="31.5">
      <c r="E992" s="18" t="s">
        <v>323</v>
      </c>
      <c r="F992" s="19" t="s">
        <v>2368</v>
      </c>
      <c r="G992" s="12">
        <v>633333.33299999998</v>
      </c>
    </row>
    <row r="993" spans="3:7">
      <c r="C993" s="18" t="s">
        <v>242</v>
      </c>
      <c r="F993" s="19" t="s">
        <v>243</v>
      </c>
      <c r="G993" s="12">
        <v>0</v>
      </c>
    </row>
    <row r="994" spans="3:7" ht="21">
      <c r="D994" s="18" t="s">
        <v>2369</v>
      </c>
      <c r="F994" s="19" t="s">
        <v>2370</v>
      </c>
      <c r="G994" s="12">
        <v>0</v>
      </c>
    </row>
    <row r="995" spans="3:7" ht="31.5">
      <c r="D995" s="18" t="s">
        <v>2198</v>
      </c>
      <c r="F995" s="19" t="s">
        <v>2371</v>
      </c>
      <c r="G995" s="12">
        <v>0</v>
      </c>
    </row>
    <row r="996" spans="3:7" ht="31.5">
      <c r="D996" s="18" t="s">
        <v>2372</v>
      </c>
      <c r="F996" s="19" t="s">
        <v>2373</v>
      </c>
      <c r="G996" s="12">
        <v>0</v>
      </c>
    </row>
    <row r="997" spans="3:7">
      <c r="C997" s="18" t="s">
        <v>269</v>
      </c>
      <c r="F997" s="19" t="s">
        <v>270</v>
      </c>
      <c r="G997" s="12">
        <v>1009627.1361999999</v>
      </c>
    </row>
    <row r="998" spans="3:7" ht="21">
      <c r="D998" s="18" t="s">
        <v>2038</v>
      </c>
      <c r="F998" s="19" t="s">
        <v>2374</v>
      </c>
      <c r="G998" s="12">
        <v>1009627.1361999999</v>
      </c>
    </row>
    <row r="999" spans="3:7">
      <c r="C999" s="18" t="s">
        <v>2256</v>
      </c>
      <c r="F999" s="19" t="s">
        <v>2257</v>
      </c>
      <c r="G999" s="12">
        <v>538098.64210000006</v>
      </c>
    </row>
    <row r="1000" spans="3:7" ht="21">
      <c r="D1000" s="18" t="s">
        <v>2139</v>
      </c>
      <c r="F1000" s="19" t="s">
        <v>2374</v>
      </c>
      <c r="G1000" s="12">
        <v>538098.64210000006</v>
      </c>
    </row>
    <row r="1001" spans="3:7">
      <c r="C1001" s="18" t="s">
        <v>2097</v>
      </c>
      <c r="F1001" s="19" t="s">
        <v>2098</v>
      </c>
      <c r="G1001" s="12">
        <v>1230127.6092999999</v>
      </c>
    </row>
    <row r="1002" spans="3:7" ht="21">
      <c r="D1002" s="18" t="s">
        <v>2375</v>
      </c>
      <c r="F1002" s="19" t="s">
        <v>2374</v>
      </c>
      <c r="G1002" s="12">
        <v>1230127.6092999999</v>
      </c>
    </row>
    <row r="1003" spans="3:7">
      <c r="C1003" s="18" t="s">
        <v>2376</v>
      </c>
      <c r="F1003" s="19" t="s">
        <v>2377</v>
      </c>
      <c r="G1003" s="12">
        <v>520117.00160000002</v>
      </c>
    </row>
    <row r="1004" spans="3:7" ht="21">
      <c r="D1004" s="18" t="s">
        <v>255</v>
      </c>
      <c r="F1004" s="19" t="s">
        <v>2374</v>
      </c>
      <c r="G1004" s="12">
        <v>520117.00160000002</v>
      </c>
    </row>
    <row r="1005" spans="3:7">
      <c r="C1005" s="18" t="s">
        <v>2378</v>
      </c>
      <c r="F1005" s="19" t="s">
        <v>2379</v>
      </c>
      <c r="G1005" s="12">
        <v>12493.499</v>
      </c>
    </row>
    <row r="1006" spans="3:7">
      <c r="D1006" s="18" t="s">
        <v>286</v>
      </c>
      <c r="F1006" s="19" t="s">
        <v>2380</v>
      </c>
      <c r="G1006" s="12">
        <v>6684.4989999999998</v>
      </c>
    </row>
    <row r="1007" spans="3:7" ht="31.5">
      <c r="D1007" s="18" t="s">
        <v>2350</v>
      </c>
      <c r="F1007" s="19" t="s">
        <v>2363</v>
      </c>
      <c r="G1007" s="12">
        <v>5809</v>
      </c>
    </row>
    <row r="1008" spans="3:7">
      <c r="C1008" s="18" t="s">
        <v>2106</v>
      </c>
      <c r="F1008" s="19" t="s">
        <v>2107</v>
      </c>
      <c r="G1008" s="12">
        <v>66675.72</v>
      </c>
    </row>
    <row r="1009" spans="3:7" ht="21">
      <c r="D1009" s="18" t="s">
        <v>227</v>
      </c>
      <c r="F1009" s="19" t="s">
        <v>2374</v>
      </c>
      <c r="G1009" s="12">
        <v>66675.72</v>
      </c>
    </row>
    <row r="1010" spans="3:7">
      <c r="C1010" s="18" t="s">
        <v>2381</v>
      </c>
      <c r="F1010" s="19" t="s">
        <v>2382</v>
      </c>
      <c r="G1010" s="12">
        <v>12518850.171599999</v>
      </c>
    </row>
    <row r="1011" spans="3:7" ht="21">
      <c r="D1011" s="18" t="s">
        <v>227</v>
      </c>
      <c r="F1011" s="19" t="s">
        <v>2383</v>
      </c>
      <c r="G1011" s="12">
        <v>12518850.171599999</v>
      </c>
    </row>
    <row r="1012" spans="3:7">
      <c r="E1012" s="18" t="s">
        <v>231</v>
      </c>
      <c r="F1012" s="19" t="s">
        <v>271</v>
      </c>
      <c r="G1012" s="12">
        <v>4727534.8779999996</v>
      </c>
    </row>
    <row r="1013" spans="3:7">
      <c r="E1013" s="18" t="s">
        <v>272</v>
      </c>
      <c r="F1013" s="19" t="s">
        <v>273</v>
      </c>
      <c r="G1013" s="12">
        <v>7791315.2936000004</v>
      </c>
    </row>
    <row r="1014" spans="3:7">
      <c r="C1014" s="18" t="s">
        <v>2110</v>
      </c>
      <c r="F1014" s="19" t="s">
        <v>2111</v>
      </c>
      <c r="G1014" s="12">
        <v>257212.15479999999</v>
      </c>
    </row>
    <row r="1015" spans="3:7" ht="21">
      <c r="D1015" s="18" t="s">
        <v>2384</v>
      </c>
      <c r="F1015" s="19" t="s">
        <v>2385</v>
      </c>
      <c r="G1015" s="12">
        <v>257212.15479999999</v>
      </c>
    </row>
    <row r="1016" spans="3:7">
      <c r="C1016" s="18" t="s">
        <v>2386</v>
      </c>
      <c r="F1016" s="19" t="s">
        <v>2387</v>
      </c>
      <c r="G1016" s="12">
        <v>10910307.9968</v>
      </c>
    </row>
    <row r="1017" spans="3:7" ht="21">
      <c r="D1017" s="18" t="s">
        <v>214</v>
      </c>
      <c r="F1017" s="19" t="s">
        <v>2388</v>
      </c>
      <c r="G1017" s="12">
        <v>10910307.9968</v>
      </c>
    </row>
    <row r="1018" spans="3:7">
      <c r="E1018" s="18" t="s">
        <v>231</v>
      </c>
      <c r="F1018" s="19" t="s">
        <v>271</v>
      </c>
      <c r="G1018" s="12">
        <v>3800780.2359000002</v>
      </c>
    </row>
    <row r="1019" spans="3:7">
      <c r="E1019" s="18" t="s">
        <v>272</v>
      </c>
      <c r="F1019" s="19" t="s">
        <v>273</v>
      </c>
      <c r="G1019" s="12">
        <v>664818.12679999997</v>
      </c>
    </row>
    <row r="1020" spans="3:7">
      <c r="E1020" s="18" t="s">
        <v>1927</v>
      </c>
      <c r="F1020" s="19" t="s">
        <v>2105</v>
      </c>
      <c r="G1020" s="12">
        <v>6444709.6341000004</v>
      </c>
    </row>
    <row r="1021" spans="3:7" ht="21">
      <c r="C1021" s="18" t="s">
        <v>2389</v>
      </c>
      <c r="F1021" s="19" t="s">
        <v>2390</v>
      </c>
      <c r="G1021" s="12">
        <v>791760.3138</v>
      </c>
    </row>
    <row r="1022" spans="3:7" ht="21">
      <c r="D1022" s="18" t="s">
        <v>214</v>
      </c>
      <c r="F1022" s="19" t="s">
        <v>2388</v>
      </c>
      <c r="G1022" s="12">
        <v>791760.3138</v>
      </c>
    </row>
    <row r="1023" spans="3:7">
      <c r="E1023" s="18" t="s">
        <v>272</v>
      </c>
      <c r="F1023" s="19" t="s">
        <v>273</v>
      </c>
      <c r="G1023" s="12">
        <v>791760.31383</v>
      </c>
    </row>
    <row r="1024" spans="3:7">
      <c r="C1024" s="18" t="s">
        <v>334</v>
      </c>
      <c r="F1024" s="19" t="s">
        <v>335</v>
      </c>
      <c r="G1024" s="12">
        <v>25103563.4877</v>
      </c>
    </row>
    <row r="1025" spans="3:7" ht="21">
      <c r="D1025" s="18" t="s">
        <v>1984</v>
      </c>
      <c r="F1025" s="19" t="s">
        <v>2391</v>
      </c>
      <c r="G1025" s="12">
        <v>20403075.9208</v>
      </c>
    </row>
    <row r="1026" spans="3:7">
      <c r="E1026" s="18" t="s">
        <v>267</v>
      </c>
      <c r="F1026" s="19" t="s">
        <v>1997</v>
      </c>
      <c r="G1026" s="12">
        <v>16141660.996680001</v>
      </c>
    </row>
    <row r="1027" spans="3:7">
      <c r="E1027" s="18" t="s">
        <v>272</v>
      </c>
      <c r="F1027" s="19" t="s">
        <v>273</v>
      </c>
      <c r="G1027" s="12">
        <v>1205456.9241299999</v>
      </c>
    </row>
    <row r="1028" spans="3:7">
      <c r="E1028" s="18" t="s">
        <v>1927</v>
      </c>
      <c r="F1028" s="19" t="s">
        <v>2105</v>
      </c>
      <c r="G1028" s="12">
        <v>3055958</v>
      </c>
    </row>
    <row r="1029" spans="3:7" ht="21">
      <c r="D1029" s="18" t="s">
        <v>1956</v>
      </c>
      <c r="F1029" s="19" t="s">
        <v>2388</v>
      </c>
      <c r="G1029" s="12">
        <v>4700487.5669</v>
      </c>
    </row>
    <row r="1030" spans="3:7">
      <c r="E1030" s="18" t="s">
        <v>267</v>
      </c>
      <c r="F1030" s="19" t="s">
        <v>1997</v>
      </c>
      <c r="G1030" s="12">
        <v>162710.0344</v>
      </c>
    </row>
    <row r="1031" spans="3:7">
      <c r="E1031" s="18" t="s">
        <v>231</v>
      </c>
      <c r="F1031" s="19" t="s">
        <v>271</v>
      </c>
      <c r="G1031" s="12">
        <v>630677.14448000002</v>
      </c>
    </row>
    <row r="1032" spans="3:7">
      <c r="E1032" s="18" t="s">
        <v>272</v>
      </c>
      <c r="F1032" s="19" t="s">
        <v>273</v>
      </c>
      <c r="G1032" s="12">
        <v>1386079.7883599999</v>
      </c>
    </row>
    <row r="1033" spans="3:7">
      <c r="E1033" s="18" t="s">
        <v>1927</v>
      </c>
      <c r="F1033" s="19" t="s">
        <v>2105</v>
      </c>
      <c r="G1033" s="12">
        <v>2521020.5996400001</v>
      </c>
    </row>
    <row r="1034" spans="3:7">
      <c r="C1034" s="18" t="s">
        <v>2392</v>
      </c>
      <c r="F1034" s="19" t="s">
        <v>2393</v>
      </c>
      <c r="G1034" s="12">
        <v>19310637.241099998</v>
      </c>
    </row>
    <row r="1035" spans="3:7" ht="21">
      <c r="D1035" s="18" t="s">
        <v>307</v>
      </c>
      <c r="F1035" s="19" t="s">
        <v>2394</v>
      </c>
      <c r="G1035" s="12">
        <v>151912.4265</v>
      </c>
    </row>
    <row r="1036" spans="3:7">
      <c r="D1036" s="18" t="s">
        <v>248</v>
      </c>
      <c r="F1036" s="19" t="s">
        <v>2395</v>
      </c>
      <c r="G1036" s="12">
        <v>476399.14150000003</v>
      </c>
    </row>
    <row r="1037" spans="3:7" ht="21">
      <c r="D1037" s="18" t="s">
        <v>267</v>
      </c>
      <c r="F1037" s="19" t="s">
        <v>2383</v>
      </c>
      <c r="G1037" s="12">
        <v>17190183.704100002</v>
      </c>
    </row>
    <row r="1038" spans="3:7">
      <c r="E1038" s="18" t="s">
        <v>231</v>
      </c>
      <c r="F1038" s="19" t="s">
        <v>271</v>
      </c>
      <c r="G1038" s="12">
        <v>2698035.5060000001</v>
      </c>
    </row>
    <row r="1039" spans="3:7">
      <c r="E1039" s="18" t="s">
        <v>272</v>
      </c>
      <c r="F1039" s="19" t="s">
        <v>273</v>
      </c>
      <c r="G1039" s="12">
        <v>14492148.198100001</v>
      </c>
    </row>
    <row r="1040" spans="3:7">
      <c r="D1040" s="18" t="s">
        <v>277</v>
      </c>
      <c r="F1040" s="19" t="s">
        <v>2396</v>
      </c>
      <c r="G1040" s="12">
        <v>140414.95600000001</v>
      </c>
    </row>
    <row r="1041" spans="3:7">
      <c r="D1041" s="18" t="s">
        <v>214</v>
      </c>
      <c r="F1041" s="19" t="s">
        <v>332</v>
      </c>
      <c r="G1041" s="12">
        <v>2640.8760000000002</v>
      </c>
    </row>
    <row r="1042" spans="3:7" ht="21">
      <c r="D1042" s="18" t="s">
        <v>1927</v>
      </c>
      <c r="F1042" s="19" t="s">
        <v>1925</v>
      </c>
      <c r="G1042" s="12">
        <v>821702</v>
      </c>
    </row>
    <row r="1043" spans="3:7" ht="31.5">
      <c r="D1043" s="18" t="s">
        <v>321</v>
      </c>
      <c r="F1043" s="19" t="s">
        <v>322</v>
      </c>
      <c r="G1043" s="12">
        <v>527384.13699999999</v>
      </c>
    </row>
    <row r="1044" spans="3:7">
      <c r="C1044" s="18" t="s">
        <v>2397</v>
      </c>
      <c r="F1044" s="19" t="s">
        <v>2398</v>
      </c>
      <c r="G1044" s="12">
        <v>503457.34139999998</v>
      </c>
    </row>
    <row r="1045" spans="3:7" ht="21">
      <c r="D1045" s="18" t="s">
        <v>307</v>
      </c>
      <c r="F1045" s="19" t="s">
        <v>2399</v>
      </c>
      <c r="G1045" s="12">
        <v>202088</v>
      </c>
    </row>
    <row r="1046" spans="3:7">
      <c r="D1046" s="18" t="s">
        <v>267</v>
      </c>
      <c r="F1046" s="19" t="s">
        <v>332</v>
      </c>
      <c r="G1046" s="12">
        <v>1949</v>
      </c>
    </row>
    <row r="1047" spans="3:7" ht="21">
      <c r="D1047" s="18" t="s">
        <v>277</v>
      </c>
      <c r="F1047" s="19" t="s">
        <v>2400</v>
      </c>
      <c r="G1047" s="12">
        <v>149999.9999</v>
      </c>
    </row>
    <row r="1048" spans="3:7">
      <c r="D1048" s="18" t="s">
        <v>214</v>
      </c>
      <c r="F1048" s="19" t="s">
        <v>2380</v>
      </c>
      <c r="G1048" s="12">
        <v>1673.4179999999999</v>
      </c>
    </row>
    <row r="1049" spans="3:7" ht="21">
      <c r="D1049" s="18" t="s">
        <v>323</v>
      </c>
      <c r="F1049" s="19" t="s">
        <v>1926</v>
      </c>
      <c r="G1049" s="12">
        <v>147746.9235</v>
      </c>
    </row>
    <row r="1050" spans="3:7">
      <c r="C1050" s="18" t="s">
        <v>2401</v>
      </c>
      <c r="F1050" s="19" t="s">
        <v>2402</v>
      </c>
      <c r="G1050" s="12">
        <v>607915.77410000004</v>
      </c>
    </row>
    <row r="1051" spans="3:7" ht="21">
      <c r="D1051" s="18" t="s">
        <v>307</v>
      </c>
      <c r="F1051" s="19" t="s">
        <v>2403</v>
      </c>
      <c r="G1051" s="12">
        <v>390623.19050000003</v>
      </c>
    </row>
    <row r="1052" spans="3:7">
      <c r="D1052" s="18" t="s">
        <v>279</v>
      </c>
      <c r="F1052" s="19" t="s">
        <v>332</v>
      </c>
      <c r="G1052" s="12">
        <v>17292.583699999999</v>
      </c>
    </row>
    <row r="1053" spans="3:7">
      <c r="D1053" s="18" t="s">
        <v>225</v>
      </c>
      <c r="F1053" s="19" t="s">
        <v>2404</v>
      </c>
      <c r="G1053" s="12">
        <v>200000</v>
      </c>
    </row>
    <row r="1054" spans="3:7">
      <c r="C1054" s="18" t="s">
        <v>2405</v>
      </c>
      <c r="F1054" s="19" t="s">
        <v>2406</v>
      </c>
      <c r="G1054" s="12">
        <v>994408</v>
      </c>
    </row>
    <row r="1055" spans="3:7" ht="21">
      <c r="D1055" s="18" t="s">
        <v>2038</v>
      </c>
      <c r="F1055" s="19" t="s">
        <v>2385</v>
      </c>
      <c r="G1055" s="12">
        <v>994408</v>
      </c>
    </row>
    <row r="1056" spans="3:7" ht="21">
      <c r="C1056" s="18" t="s">
        <v>2276</v>
      </c>
      <c r="F1056" s="19" t="s">
        <v>2277</v>
      </c>
      <c r="G1056" s="12">
        <v>207284</v>
      </c>
    </row>
    <row r="1057" spans="3:7" ht="21">
      <c r="D1057" s="18" t="s">
        <v>2278</v>
      </c>
      <c r="F1057" s="19" t="s">
        <v>2385</v>
      </c>
      <c r="G1057" s="12">
        <v>207284</v>
      </c>
    </row>
    <row r="1058" spans="3:7" ht="21">
      <c r="C1058" s="18" t="s">
        <v>2407</v>
      </c>
      <c r="F1058" s="19" t="s">
        <v>2408</v>
      </c>
      <c r="G1058" s="12">
        <v>12038</v>
      </c>
    </row>
    <row r="1059" spans="3:7" ht="21">
      <c r="D1059" s="18" t="s">
        <v>318</v>
      </c>
      <c r="F1059" s="19" t="s">
        <v>2385</v>
      </c>
      <c r="G1059" s="12">
        <v>12038</v>
      </c>
    </row>
    <row r="1060" spans="3:7">
      <c r="C1060" s="18" t="s">
        <v>2050</v>
      </c>
      <c r="F1060" s="19" t="s">
        <v>2051</v>
      </c>
      <c r="G1060" s="12">
        <v>42700.608399999997</v>
      </c>
    </row>
    <row r="1061" spans="3:7" ht="21">
      <c r="D1061" s="18" t="s">
        <v>264</v>
      </c>
      <c r="F1061" s="19" t="s">
        <v>2374</v>
      </c>
      <c r="G1061" s="12">
        <v>42700.608399999997</v>
      </c>
    </row>
    <row r="1062" spans="3:7">
      <c r="C1062" s="18" t="s">
        <v>2409</v>
      </c>
      <c r="F1062" s="19" t="s">
        <v>2410</v>
      </c>
      <c r="G1062" s="12">
        <v>93994.790299999993</v>
      </c>
    </row>
    <row r="1063" spans="3:7" ht="21">
      <c r="D1063" s="18" t="s">
        <v>264</v>
      </c>
      <c r="F1063" s="19" t="s">
        <v>2374</v>
      </c>
      <c r="G1063" s="12">
        <v>93994.790299999993</v>
      </c>
    </row>
    <row r="1064" spans="3:7" ht="21">
      <c r="C1064" s="18" t="s">
        <v>2118</v>
      </c>
      <c r="F1064" s="19" t="s">
        <v>2119</v>
      </c>
      <c r="G1064" s="12">
        <v>44443.114300000001</v>
      </c>
    </row>
    <row r="1065" spans="3:7" ht="21">
      <c r="D1065" s="18" t="s">
        <v>264</v>
      </c>
      <c r="F1065" s="19" t="s">
        <v>2374</v>
      </c>
      <c r="G1065" s="12">
        <v>44443.114300000001</v>
      </c>
    </row>
    <row r="1066" spans="3:7" ht="21">
      <c r="C1066" s="18" t="s">
        <v>2000</v>
      </c>
      <c r="F1066" s="19" t="s">
        <v>2001</v>
      </c>
      <c r="G1066" s="12">
        <v>9916866.9462000001</v>
      </c>
    </row>
    <row r="1067" spans="3:7" ht="21">
      <c r="D1067" s="18" t="s">
        <v>305</v>
      </c>
      <c r="F1067" s="19" t="s">
        <v>2411</v>
      </c>
      <c r="G1067" s="12">
        <v>5300692.7449000003</v>
      </c>
    </row>
    <row r="1068" spans="3:7">
      <c r="E1068" s="18" t="s">
        <v>272</v>
      </c>
      <c r="F1068" s="19" t="s">
        <v>273</v>
      </c>
      <c r="G1068" s="12">
        <v>5300692.7450000001</v>
      </c>
    </row>
    <row r="1069" spans="3:7">
      <c r="D1069" s="18" t="s">
        <v>1918</v>
      </c>
      <c r="F1069" s="19" t="s">
        <v>2396</v>
      </c>
      <c r="G1069" s="12">
        <v>913998.18870000006</v>
      </c>
    </row>
    <row r="1070" spans="3:7">
      <c r="D1070" s="18" t="s">
        <v>248</v>
      </c>
      <c r="F1070" s="19" t="s">
        <v>2412</v>
      </c>
      <c r="G1070" s="12">
        <v>2615681.6203000001</v>
      </c>
    </row>
    <row r="1071" spans="3:7">
      <c r="D1071" s="18" t="s">
        <v>267</v>
      </c>
      <c r="F1071" s="19" t="s">
        <v>2395</v>
      </c>
      <c r="G1071" s="12">
        <v>157055.76029999999</v>
      </c>
    </row>
    <row r="1072" spans="3:7" ht="21">
      <c r="D1072" s="18" t="s">
        <v>277</v>
      </c>
      <c r="F1072" s="19" t="s">
        <v>2413</v>
      </c>
      <c r="G1072" s="12">
        <v>15576.902</v>
      </c>
    </row>
    <row r="1073" spans="3:7">
      <c r="D1073" s="18" t="s">
        <v>2278</v>
      </c>
      <c r="F1073" s="19" t="s">
        <v>2404</v>
      </c>
      <c r="G1073" s="12">
        <v>21539.536199999999</v>
      </c>
    </row>
    <row r="1074" spans="3:7" ht="21">
      <c r="D1074" s="18" t="s">
        <v>318</v>
      </c>
      <c r="F1074" s="19" t="s">
        <v>2414</v>
      </c>
      <c r="G1074" s="12">
        <v>621777.48759999999</v>
      </c>
    </row>
    <row r="1075" spans="3:7">
      <c r="E1075" s="18" t="s">
        <v>272</v>
      </c>
      <c r="F1075" s="19" t="s">
        <v>273</v>
      </c>
      <c r="G1075" s="12">
        <v>621777.48759999999</v>
      </c>
    </row>
    <row r="1076" spans="3:7" ht="31.5">
      <c r="D1076" s="18" t="s">
        <v>2067</v>
      </c>
      <c r="F1076" s="19" t="s">
        <v>2363</v>
      </c>
      <c r="G1076" s="12">
        <v>255845.14079999999</v>
      </c>
    </row>
    <row r="1077" spans="3:7">
      <c r="D1077" s="18" t="s">
        <v>2078</v>
      </c>
      <c r="F1077" s="19" t="s">
        <v>2380</v>
      </c>
      <c r="G1077" s="12">
        <v>14699.565399999999</v>
      </c>
    </row>
    <row r="1078" spans="3:7">
      <c r="C1078" s="18" t="s">
        <v>2415</v>
      </c>
      <c r="F1078" s="19" t="s">
        <v>2416</v>
      </c>
      <c r="G1078" s="12">
        <v>2547760.0844999999</v>
      </c>
    </row>
    <row r="1079" spans="3:7">
      <c r="D1079" s="18" t="s">
        <v>255</v>
      </c>
      <c r="F1079" s="19" t="s">
        <v>2417</v>
      </c>
      <c r="G1079" s="12">
        <v>2547760.0844999999</v>
      </c>
    </row>
    <row r="1080" spans="3:7">
      <c r="E1080" s="18" t="s">
        <v>231</v>
      </c>
      <c r="F1080" s="19" t="s">
        <v>271</v>
      </c>
      <c r="G1080" s="12">
        <v>87134.14</v>
      </c>
    </row>
    <row r="1081" spans="3:7">
      <c r="E1081" s="18" t="s">
        <v>272</v>
      </c>
      <c r="F1081" s="19" t="s">
        <v>273</v>
      </c>
      <c r="G1081" s="12">
        <v>2460625.9445000002</v>
      </c>
    </row>
    <row r="1082" spans="3:7">
      <c r="C1082" s="18" t="s">
        <v>2076</v>
      </c>
      <c r="F1082" s="19" t="s">
        <v>2077</v>
      </c>
      <c r="G1082" s="12">
        <v>2883231.3026000001</v>
      </c>
    </row>
    <row r="1083" spans="3:7" ht="21">
      <c r="D1083" s="18" t="s">
        <v>286</v>
      </c>
      <c r="F1083" s="19" t="s">
        <v>2374</v>
      </c>
      <c r="G1083" s="12">
        <v>2883231.3026000001</v>
      </c>
    </row>
    <row r="1084" spans="3:7">
      <c r="C1084" s="18" t="s">
        <v>2122</v>
      </c>
      <c r="F1084" s="19" t="s">
        <v>2123</v>
      </c>
      <c r="G1084" s="12">
        <v>279004.48440000002</v>
      </c>
    </row>
    <row r="1085" spans="3:7" ht="21">
      <c r="D1085" s="18" t="s">
        <v>225</v>
      </c>
      <c r="F1085" s="19" t="s">
        <v>2374</v>
      </c>
      <c r="G1085" s="12">
        <v>279004.48440000002</v>
      </c>
    </row>
    <row r="1086" spans="3:7" ht="21">
      <c r="C1086" s="18" t="s">
        <v>2002</v>
      </c>
      <c r="F1086" s="19" t="s">
        <v>2003</v>
      </c>
      <c r="G1086" s="12">
        <v>13594217.6656</v>
      </c>
    </row>
    <row r="1087" spans="3:7" ht="21">
      <c r="D1087" s="18" t="s">
        <v>1918</v>
      </c>
      <c r="F1087" s="19" t="s">
        <v>2391</v>
      </c>
      <c r="G1087" s="12">
        <v>6212200.8295</v>
      </c>
    </row>
    <row r="1088" spans="3:7">
      <c r="E1088" s="18" t="s">
        <v>272</v>
      </c>
      <c r="F1088" s="19" t="s">
        <v>273</v>
      </c>
      <c r="G1088" s="12">
        <v>4033518.0984</v>
      </c>
    </row>
    <row r="1089" spans="3:7">
      <c r="E1089" s="18" t="s">
        <v>1927</v>
      </c>
      <c r="F1089" s="19" t="s">
        <v>2105</v>
      </c>
      <c r="G1089" s="12">
        <v>2178682.7311</v>
      </c>
    </row>
    <row r="1090" spans="3:7" ht="21">
      <c r="D1090" s="18" t="s">
        <v>248</v>
      </c>
      <c r="F1090" s="19" t="s">
        <v>2414</v>
      </c>
      <c r="G1090" s="12">
        <v>6960859.8377999999</v>
      </c>
    </row>
    <row r="1091" spans="3:7">
      <c r="E1091" s="18" t="s">
        <v>231</v>
      </c>
      <c r="F1091" s="19" t="s">
        <v>271</v>
      </c>
      <c r="G1091" s="12">
        <v>741752.69290000002</v>
      </c>
    </row>
    <row r="1092" spans="3:7">
      <c r="E1092" s="18" t="s">
        <v>272</v>
      </c>
      <c r="F1092" s="19" t="s">
        <v>273</v>
      </c>
      <c r="G1092" s="12">
        <v>1787617.3547</v>
      </c>
    </row>
    <row r="1093" spans="3:7">
      <c r="E1093" s="18" t="s">
        <v>1927</v>
      </c>
      <c r="F1093" s="19" t="s">
        <v>2105</v>
      </c>
      <c r="G1093" s="12">
        <v>4431489.79024</v>
      </c>
    </row>
    <row r="1094" spans="3:7" ht="31.5">
      <c r="D1094" s="18" t="s">
        <v>1935</v>
      </c>
      <c r="F1094" s="19" t="s">
        <v>2418</v>
      </c>
      <c r="G1094" s="12">
        <v>314481.99819999997</v>
      </c>
    </row>
    <row r="1095" spans="3:7">
      <c r="E1095" s="18" t="s">
        <v>231</v>
      </c>
      <c r="F1095" s="19" t="s">
        <v>271</v>
      </c>
      <c r="G1095" s="12">
        <v>308514.99920000002</v>
      </c>
    </row>
    <row r="1096" spans="3:7">
      <c r="E1096" s="18" t="s">
        <v>272</v>
      </c>
      <c r="F1096" s="19" t="s">
        <v>273</v>
      </c>
      <c r="G1096" s="12">
        <v>5966.9990399999997</v>
      </c>
    </row>
    <row r="1097" spans="3:7" ht="31.5">
      <c r="D1097" s="18" t="s">
        <v>2419</v>
      </c>
      <c r="F1097" s="19" t="s">
        <v>2420</v>
      </c>
      <c r="G1097" s="12">
        <v>226</v>
      </c>
    </row>
    <row r="1098" spans="3:7" ht="21">
      <c r="D1098" s="18" t="s">
        <v>1936</v>
      </c>
      <c r="F1098" s="19" t="s">
        <v>2421</v>
      </c>
      <c r="G1098" s="12">
        <v>0</v>
      </c>
    </row>
    <row r="1099" spans="3:7">
      <c r="D1099" s="18" t="s">
        <v>2069</v>
      </c>
      <c r="F1099" s="19" t="s">
        <v>2422</v>
      </c>
      <c r="G1099" s="12">
        <v>106449</v>
      </c>
    </row>
    <row r="1100" spans="3:7">
      <c r="C1100" s="18" t="s">
        <v>2005</v>
      </c>
      <c r="F1100" s="19" t="s">
        <v>2006</v>
      </c>
      <c r="G1100" s="12">
        <v>204475149.19159999</v>
      </c>
    </row>
    <row r="1101" spans="3:7" ht="21">
      <c r="D1101" s="18" t="s">
        <v>1918</v>
      </c>
      <c r="F1101" s="19" t="s">
        <v>2391</v>
      </c>
      <c r="G1101" s="12">
        <v>110119240.9464</v>
      </c>
    </row>
    <row r="1102" spans="3:7">
      <c r="E1102" s="18" t="s">
        <v>231</v>
      </c>
      <c r="F1102" s="19" t="s">
        <v>271</v>
      </c>
      <c r="G1102" s="12">
        <v>1576936</v>
      </c>
    </row>
    <row r="1103" spans="3:7">
      <c r="E1103" s="18" t="s">
        <v>272</v>
      </c>
      <c r="F1103" s="19" t="s">
        <v>273</v>
      </c>
      <c r="G1103" s="12">
        <v>35452976.980700001</v>
      </c>
    </row>
    <row r="1104" spans="3:7">
      <c r="E1104" s="18" t="s">
        <v>1927</v>
      </c>
      <c r="F1104" s="19" t="s">
        <v>2105</v>
      </c>
      <c r="G1104" s="12">
        <v>18673632.794259999</v>
      </c>
    </row>
    <row r="1105" spans="3:7">
      <c r="E1105" s="18" t="s">
        <v>2208</v>
      </c>
      <c r="F1105" s="19" t="s">
        <v>2423</v>
      </c>
      <c r="G1105" s="12">
        <v>54415695.171520002</v>
      </c>
    </row>
    <row r="1106" spans="3:7" ht="21">
      <c r="D1106" s="18" t="s">
        <v>248</v>
      </c>
      <c r="F1106" s="19" t="s">
        <v>2414</v>
      </c>
      <c r="G1106" s="12">
        <v>80384402.454600006</v>
      </c>
    </row>
    <row r="1107" spans="3:7">
      <c r="E1107" s="18" t="s">
        <v>231</v>
      </c>
      <c r="F1107" s="19" t="s">
        <v>271</v>
      </c>
      <c r="G1107" s="12">
        <v>21117514.25719</v>
      </c>
    </row>
    <row r="1108" spans="3:7">
      <c r="E1108" s="18" t="s">
        <v>272</v>
      </c>
      <c r="F1108" s="19" t="s">
        <v>273</v>
      </c>
      <c r="G1108" s="12">
        <v>25656920.181200001</v>
      </c>
    </row>
    <row r="1109" spans="3:7">
      <c r="E1109" s="18" t="s">
        <v>1927</v>
      </c>
      <c r="F1109" s="19" t="s">
        <v>2105</v>
      </c>
      <c r="G1109" s="12">
        <v>33609968.016199999</v>
      </c>
    </row>
    <row r="1110" spans="3:7">
      <c r="D1110" s="18" t="s">
        <v>2040</v>
      </c>
      <c r="F1110" s="19" t="s">
        <v>2424</v>
      </c>
      <c r="G1110" s="12">
        <v>404354.48300000001</v>
      </c>
    </row>
    <row r="1111" spans="3:7">
      <c r="D1111" s="18" t="s">
        <v>2425</v>
      </c>
      <c r="F1111" s="19" t="s">
        <v>2426</v>
      </c>
      <c r="G1111" s="12">
        <v>12849118.922800001</v>
      </c>
    </row>
    <row r="1112" spans="3:7">
      <c r="E1112" s="18" t="s">
        <v>231</v>
      </c>
      <c r="F1112" s="19" t="s">
        <v>271</v>
      </c>
      <c r="G1112" s="12">
        <v>11349210.608069999</v>
      </c>
    </row>
    <row r="1113" spans="3:7">
      <c r="E1113" s="18" t="s">
        <v>272</v>
      </c>
      <c r="F1113" s="19" t="s">
        <v>273</v>
      </c>
      <c r="G1113" s="12">
        <v>1499908.3147199999</v>
      </c>
    </row>
    <row r="1114" spans="3:7" ht="31.5">
      <c r="D1114" s="18" t="s">
        <v>1935</v>
      </c>
      <c r="F1114" s="19" t="s">
        <v>2418</v>
      </c>
      <c r="G1114" s="12">
        <v>237093.5485</v>
      </c>
    </row>
    <row r="1115" spans="3:7">
      <c r="E1115" s="18" t="s">
        <v>272</v>
      </c>
      <c r="F1115" s="19" t="s">
        <v>273</v>
      </c>
      <c r="G1115" s="12">
        <v>237093.5485</v>
      </c>
    </row>
    <row r="1116" spans="3:7" ht="31.5">
      <c r="D1116" s="18" t="s">
        <v>2419</v>
      </c>
      <c r="F1116" s="19" t="s">
        <v>2420</v>
      </c>
      <c r="G1116" s="12">
        <v>7901.8361999999997</v>
      </c>
    </row>
    <row r="1117" spans="3:7" ht="21">
      <c r="D1117" s="18" t="s">
        <v>1936</v>
      </c>
      <c r="F1117" s="19" t="s">
        <v>2421</v>
      </c>
      <c r="G1117" s="12">
        <v>3000</v>
      </c>
    </row>
    <row r="1118" spans="3:7">
      <c r="D1118" s="18" t="s">
        <v>2069</v>
      </c>
      <c r="F1118" s="19" t="s">
        <v>2422</v>
      </c>
      <c r="G1118" s="12">
        <v>470037</v>
      </c>
    </row>
    <row r="1119" spans="3:7" ht="21">
      <c r="C1119" s="18" t="s">
        <v>2007</v>
      </c>
      <c r="F1119" s="19" t="s">
        <v>2008</v>
      </c>
      <c r="G1119" s="12">
        <v>35799.857000000004</v>
      </c>
    </row>
    <row r="1120" spans="3:7" ht="21">
      <c r="D1120" s="18" t="s">
        <v>286</v>
      </c>
      <c r="F1120" s="19" t="s">
        <v>2374</v>
      </c>
      <c r="G1120" s="12">
        <v>35799.857000000004</v>
      </c>
    </row>
    <row r="1121" spans="3:7" ht="21">
      <c r="C1121" s="18" t="s">
        <v>2009</v>
      </c>
      <c r="F1121" s="19" t="s">
        <v>2010</v>
      </c>
      <c r="G1121" s="12">
        <v>8307177.1357000005</v>
      </c>
    </row>
    <row r="1122" spans="3:7" ht="21">
      <c r="D1122" s="18" t="s">
        <v>1918</v>
      </c>
      <c r="F1122" s="19" t="s">
        <v>2391</v>
      </c>
      <c r="G1122" s="12">
        <v>1292956.3500999999</v>
      </c>
    </row>
    <row r="1123" spans="3:7">
      <c r="E1123" s="18" t="s">
        <v>272</v>
      </c>
      <c r="F1123" s="19" t="s">
        <v>273</v>
      </c>
      <c r="G1123" s="12">
        <v>1209012.3500999999</v>
      </c>
    </row>
    <row r="1124" spans="3:7">
      <c r="E1124" s="18" t="s">
        <v>1927</v>
      </c>
      <c r="F1124" s="19" t="s">
        <v>2105</v>
      </c>
      <c r="G1124" s="12">
        <v>83944</v>
      </c>
    </row>
    <row r="1125" spans="3:7" ht="21">
      <c r="D1125" s="18" t="s">
        <v>248</v>
      </c>
      <c r="F1125" s="19" t="s">
        <v>2414</v>
      </c>
      <c r="G1125" s="12">
        <v>4964592.0031000003</v>
      </c>
    </row>
    <row r="1126" spans="3:7">
      <c r="E1126" s="18" t="s">
        <v>231</v>
      </c>
      <c r="F1126" s="19" t="s">
        <v>271</v>
      </c>
      <c r="G1126" s="12">
        <v>511706.83756000001</v>
      </c>
    </row>
    <row r="1127" spans="3:7">
      <c r="E1127" s="18" t="s">
        <v>272</v>
      </c>
      <c r="F1127" s="19" t="s">
        <v>273</v>
      </c>
      <c r="G1127" s="12">
        <v>2202025.7015999998</v>
      </c>
    </row>
    <row r="1128" spans="3:7">
      <c r="E1128" s="18" t="s">
        <v>1927</v>
      </c>
      <c r="F1128" s="19" t="s">
        <v>2105</v>
      </c>
      <c r="G1128" s="12">
        <v>2250859.46392</v>
      </c>
    </row>
    <row r="1129" spans="3:7" ht="31.5">
      <c r="D1129" s="18" t="s">
        <v>1935</v>
      </c>
      <c r="F1129" s="19" t="s">
        <v>2418</v>
      </c>
      <c r="G1129" s="12">
        <v>1429306.7842999999</v>
      </c>
    </row>
    <row r="1130" spans="3:7">
      <c r="E1130" s="18" t="s">
        <v>231</v>
      </c>
      <c r="F1130" s="19" t="s">
        <v>271</v>
      </c>
      <c r="G1130" s="12">
        <v>952552.45131000003</v>
      </c>
    </row>
    <row r="1131" spans="3:7">
      <c r="E1131" s="18" t="s">
        <v>272</v>
      </c>
      <c r="F1131" s="19" t="s">
        <v>273</v>
      </c>
      <c r="G1131" s="12">
        <v>476754.33299999998</v>
      </c>
    </row>
    <row r="1132" spans="3:7">
      <c r="D1132" s="18" t="s">
        <v>2069</v>
      </c>
      <c r="F1132" s="19" t="s">
        <v>2422</v>
      </c>
      <c r="G1132" s="12">
        <v>620321.99809999997</v>
      </c>
    </row>
    <row r="1133" spans="3:7" ht="21">
      <c r="C1133" s="18" t="s">
        <v>2427</v>
      </c>
      <c r="F1133" s="19" t="s">
        <v>2428</v>
      </c>
      <c r="G1133" s="12">
        <v>0</v>
      </c>
    </row>
    <row r="1134" spans="3:7">
      <c r="D1134" s="18" t="s">
        <v>255</v>
      </c>
      <c r="F1134" s="19" t="s">
        <v>2417</v>
      </c>
      <c r="G1134" s="12">
        <v>0</v>
      </c>
    </row>
    <row r="1135" spans="3:7" ht="21">
      <c r="C1135" s="18" t="s">
        <v>2429</v>
      </c>
      <c r="F1135" s="19" t="s">
        <v>2430</v>
      </c>
      <c r="G1135" s="12">
        <v>32118.436000000002</v>
      </c>
    </row>
    <row r="1136" spans="3:7" ht="21">
      <c r="D1136" s="18" t="s">
        <v>264</v>
      </c>
      <c r="F1136" s="19" t="s">
        <v>2374</v>
      </c>
      <c r="G1136" s="12">
        <v>32118.436000000002</v>
      </c>
    </row>
    <row r="1137" spans="3:7">
      <c r="C1137" s="18" t="s">
        <v>2431</v>
      </c>
      <c r="F1137" s="19" t="s">
        <v>2432</v>
      </c>
      <c r="G1137" s="12">
        <v>500172.40139999997</v>
      </c>
    </row>
    <row r="1138" spans="3:7" ht="21">
      <c r="D1138" s="18" t="s">
        <v>307</v>
      </c>
      <c r="F1138" s="19" t="s">
        <v>2433</v>
      </c>
      <c r="G1138" s="12">
        <v>482444.79239999998</v>
      </c>
    </row>
    <row r="1139" spans="3:7">
      <c r="D1139" s="18" t="s">
        <v>267</v>
      </c>
      <c r="F1139" s="19" t="s">
        <v>332</v>
      </c>
      <c r="G1139" s="12">
        <v>9772.9760000000006</v>
      </c>
    </row>
    <row r="1140" spans="3:7" ht="31.5">
      <c r="D1140" s="18" t="s">
        <v>321</v>
      </c>
      <c r="F1140" s="19" t="s">
        <v>322</v>
      </c>
      <c r="G1140" s="12">
        <v>7954.6329999999998</v>
      </c>
    </row>
    <row r="1141" spans="3:7" ht="31.5">
      <c r="C1141" s="18" t="s">
        <v>2015</v>
      </c>
      <c r="F1141" s="19" t="s">
        <v>2016</v>
      </c>
      <c r="G1141" s="12">
        <v>485440.8064</v>
      </c>
    </row>
    <row r="1142" spans="3:7">
      <c r="D1142" s="18" t="s">
        <v>267</v>
      </c>
      <c r="F1142" s="19" t="s">
        <v>2396</v>
      </c>
      <c r="G1142" s="12">
        <v>250</v>
      </c>
    </row>
    <row r="1143" spans="3:7">
      <c r="D1143" s="18" t="s">
        <v>277</v>
      </c>
      <c r="F1143" s="19" t="s">
        <v>2412</v>
      </c>
      <c r="G1143" s="12">
        <v>34220</v>
      </c>
    </row>
    <row r="1144" spans="3:7">
      <c r="D1144" s="18" t="s">
        <v>225</v>
      </c>
      <c r="F1144" s="19" t="s">
        <v>2404</v>
      </c>
      <c r="G1144" s="12">
        <v>768.99980000000005</v>
      </c>
    </row>
    <row r="1145" spans="3:7" ht="21">
      <c r="D1145" s="18" t="s">
        <v>227</v>
      </c>
      <c r="F1145" s="19" t="s">
        <v>2414</v>
      </c>
      <c r="G1145" s="12">
        <v>134511.3665</v>
      </c>
    </row>
    <row r="1146" spans="3:7">
      <c r="E1146" s="18" t="s">
        <v>272</v>
      </c>
      <c r="F1146" s="19" t="s">
        <v>273</v>
      </c>
      <c r="G1146" s="12">
        <v>89809.366500000004</v>
      </c>
    </row>
    <row r="1147" spans="3:7">
      <c r="E1147" s="18" t="s">
        <v>1927</v>
      </c>
      <c r="F1147" s="19" t="s">
        <v>2105</v>
      </c>
      <c r="G1147" s="12">
        <v>44702</v>
      </c>
    </row>
    <row r="1148" spans="3:7" ht="31.5">
      <c r="D1148" s="18" t="s">
        <v>966</v>
      </c>
      <c r="F1148" s="19" t="s">
        <v>2418</v>
      </c>
      <c r="G1148" s="12">
        <v>145732.34779999999</v>
      </c>
    </row>
    <row r="1149" spans="3:7">
      <c r="E1149" s="18" t="s">
        <v>272</v>
      </c>
      <c r="F1149" s="19" t="s">
        <v>273</v>
      </c>
      <c r="G1149" s="12">
        <v>145732.34782</v>
      </c>
    </row>
    <row r="1150" spans="3:7" ht="21">
      <c r="D1150" s="18" t="s">
        <v>2053</v>
      </c>
      <c r="F1150" s="19" t="s">
        <v>2434</v>
      </c>
      <c r="G1150" s="12">
        <v>169958.09229999999</v>
      </c>
    </row>
    <row r="1151" spans="3:7">
      <c r="E1151" s="18" t="s">
        <v>272</v>
      </c>
      <c r="F1151" s="19" t="s">
        <v>273</v>
      </c>
      <c r="G1151" s="12">
        <v>169958.09228000001</v>
      </c>
    </row>
    <row r="1152" spans="3:7" ht="21">
      <c r="C1152" s="18" t="s">
        <v>2061</v>
      </c>
      <c r="F1152" s="19" t="s">
        <v>2062</v>
      </c>
      <c r="G1152" s="12">
        <v>42110.521800000002</v>
      </c>
    </row>
    <row r="1153" spans="3:7" ht="31.5">
      <c r="D1153" s="18" t="s">
        <v>248</v>
      </c>
      <c r="F1153" s="19" t="s">
        <v>2363</v>
      </c>
      <c r="G1153" s="12">
        <v>42110.521800000002</v>
      </c>
    </row>
    <row r="1154" spans="3:7" ht="21">
      <c r="C1154" s="18" t="s">
        <v>2017</v>
      </c>
      <c r="F1154" s="19" t="s">
        <v>2018</v>
      </c>
      <c r="G1154" s="12">
        <v>50</v>
      </c>
    </row>
    <row r="1155" spans="3:7">
      <c r="D1155" s="18" t="s">
        <v>225</v>
      </c>
      <c r="F1155" s="19" t="s">
        <v>2417</v>
      </c>
      <c r="G1155" s="12">
        <v>50</v>
      </c>
    </row>
    <row r="1156" spans="3:7" ht="21">
      <c r="C1156" s="18" t="s">
        <v>2435</v>
      </c>
      <c r="F1156" s="19" t="s">
        <v>2436</v>
      </c>
      <c r="G1156" s="12">
        <v>1950420.7549000001</v>
      </c>
    </row>
    <row r="1157" spans="3:7" ht="21">
      <c r="D1157" s="18" t="s">
        <v>307</v>
      </c>
      <c r="F1157" s="19" t="s">
        <v>2437</v>
      </c>
      <c r="G1157" s="12">
        <v>546993.76670000004</v>
      </c>
    </row>
    <row r="1158" spans="3:7">
      <c r="D1158" s="18" t="s">
        <v>1918</v>
      </c>
      <c r="F1158" s="19" t="s">
        <v>332</v>
      </c>
      <c r="G1158" s="12">
        <v>82799.510599999994</v>
      </c>
    </row>
    <row r="1159" spans="3:7" ht="21">
      <c r="D1159" s="18" t="s">
        <v>248</v>
      </c>
      <c r="F1159" s="19" t="s">
        <v>2411</v>
      </c>
      <c r="G1159" s="12">
        <v>77398.415999999997</v>
      </c>
    </row>
    <row r="1160" spans="3:7">
      <c r="E1160" s="18" t="s">
        <v>272</v>
      </c>
      <c r="F1160" s="19" t="s">
        <v>273</v>
      </c>
      <c r="G1160" s="12">
        <v>77398.415999999997</v>
      </c>
    </row>
    <row r="1161" spans="3:7">
      <c r="D1161" s="18" t="s">
        <v>267</v>
      </c>
      <c r="F1161" s="19" t="s">
        <v>2396</v>
      </c>
      <c r="G1161" s="12">
        <v>62066.342100000002</v>
      </c>
    </row>
    <row r="1162" spans="3:7">
      <c r="D1162" s="18" t="s">
        <v>277</v>
      </c>
      <c r="F1162" s="19" t="s">
        <v>2412</v>
      </c>
      <c r="G1162" s="12">
        <v>604350.62650000001</v>
      </c>
    </row>
    <row r="1163" spans="3:7">
      <c r="D1163" s="18" t="s">
        <v>279</v>
      </c>
      <c r="F1163" s="19" t="s">
        <v>2395</v>
      </c>
      <c r="G1163" s="12">
        <v>49709.186999999998</v>
      </c>
    </row>
    <row r="1164" spans="3:7" ht="21">
      <c r="D1164" s="18" t="s">
        <v>214</v>
      </c>
      <c r="F1164" s="19" t="s">
        <v>2413</v>
      </c>
      <c r="G1164" s="12">
        <v>1499.9992</v>
      </c>
    </row>
    <row r="1165" spans="3:7">
      <c r="D1165" s="18" t="s">
        <v>227</v>
      </c>
      <c r="F1165" s="19" t="s">
        <v>2404</v>
      </c>
      <c r="G1165" s="12">
        <v>15419.849099999999</v>
      </c>
    </row>
    <row r="1166" spans="3:7" ht="21">
      <c r="D1166" s="18" t="s">
        <v>1927</v>
      </c>
      <c r="F1166" s="19" t="s">
        <v>1925</v>
      </c>
      <c r="G1166" s="12">
        <v>133707.9712</v>
      </c>
    </row>
    <row r="1167" spans="3:7" ht="21">
      <c r="D1167" s="18" t="s">
        <v>318</v>
      </c>
      <c r="F1167" s="19" t="s">
        <v>2414</v>
      </c>
      <c r="G1167" s="12">
        <v>13149.6857</v>
      </c>
    </row>
    <row r="1168" spans="3:7">
      <c r="E1168" s="18" t="s">
        <v>272</v>
      </c>
      <c r="F1168" s="19" t="s">
        <v>273</v>
      </c>
      <c r="G1168" s="12">
        <v>13149.6857</v>
      </c>
    </row>
    <row r="1169" spans="3:7" ht="31.5">
      <c r="D1169" s="18" t="s">
        <v>321</v>
      </c>
      <c r="F1169" s="19" t="s">
        <v>322</v>
      </c>
      <c r="G1169" s="12">
        <v>8456.35</v>
      </c>
    </row>
    <row r="1170" spans="3:7" ht="21">
      <c r="D1170" s="18" t="s">
        <v>323</v>
      </c>
      <c r="F1170" s="19" t="s">
        <v>1926</v>
      </c>
      <c r="G1170" s="12">
        <v>200443.58979999999</v>
      </c>
    </row>
    <row r="1171" spans="3:7" ht="52.5">
      <c r="D1171" s="18" t="s">
        <v>324</v>
      </c>
      <c r="F1171" s="19" t="s">
        <v>1199</v>
      </c>
      <c r="G1171" s="12">
        <v>12204</v>
      </c>
    </row>
    <row r="1172" spans="3:7" ht="21">
      <c r="D1172" s="18" t="s">
        <v>325</v>
      </c>
      <c r="F1172" s="19" t="s">
        <v>326</v>
      </c>
      <c r="G1172" s="12">
        <v>142221.46100000001</v>
      </c>
    </row>
    <row r="1173" spans="3:7">
      <c r="C1173" s="18" t="s">
        <v>2438</v>
      </c>
      <c r="F1173" s="19" t="s">
        <v>2439</v>
      </c>
      <c r="G1173" s="12">
        <v>591013.34770000004</v>
      </c>
    </row>
    <row r="1174" spans="3:7" ht="21">
      <c r="D1174" s="18" t="s">
        <v>307</v>
      </c>
      <c r="F1174" s="19" t="s">
        <v>2433</v>
      </c>
      <c r="G1174" s="12">
        <v>86958.012000000002</v>
      </c>
    </row>
    <row r="1175" spans="3:7">
      <c r="D1175" s="18" t="s">
        <v>1918</v>
      </c>
      <c r="F1175" s="19" t="s">
        <v>332</v>
      </c>
      <c r="G1175" s="12">
        <v>39890.5357</v>
      </c>
    </row>
    <row r="1176" spans="3:7">
      <c r="D1176" s="18" t="s">
        <v>267</v>
      </c>
      <c r="F1176" s="19" t="s">
        <v>2396</v>
      </c>
      <c r="G1176" s="12">
        <v>29500.799999999999</v>
      </c>
    </row>
    <row r="1177" spans="3:7">
      <c r="D1177" s="18" t="s">
        <v>277</v>
      </c>
      <c r="F1177" s="19" t="s">
        <v>2412</v>
      </c>
      <c r="G1177" s="12">
        <v>434664</v>
      </c>
    </row>
    <row r="1178" spans="3:7" ht="31.5">
      <c r="C1178" s="18" t="s">
        <v>2021</v>
      </c>
      <c r="F1178" s="19" t="s">
        <v>2022</v>
      </c>
      <c r="G1178" s="12">
        <v>336626.15259999997</v>
      </c>
    </row>
    <row r="1179" spans="3:7">
      <c r="D1179" s="18" t="s">
        <v>1918</v>
      </c>
      <c r="F1179" s="19" t="s">
        <v>2396</v>
      </c>
      <c r="G1179" s="12">
        <v>214051.17660000001</v>
      </c>
    </row>
    <row r="1180" spans="3:7">
      <c r="D1180" s="18" t="s">
        <v>248</v>
      </c>
      <c r="F1180" s="19" t="s">
        <v>2412</v>
      </c>
      <c r="G1180" s="12">
        <v>46599.775999999998</v>
      </c>
    </row>
    <row r="1181" spans="3:7">
      <c r="D1181" s="18" t="s">
        <v>267</v>
      </c>
      <c r="F1181" s="19" t="s">
        <v>2395</v>
      </c>
      <c r="G1181" s="12">
        <v>26148.9169</v>
      </c>
    </row>
    <row r="1182" spans="3:7">
      <c r="D1182" s="18" t="s">
        <v>2278</v>
      </c>
      <c r="F1182" s="19" t="s">
        <v>2404</v>
      </c>
      <c r="G1182" s="12">
        <v>436.19299999999998</v>
      </c>
    </row>
    <row r="1183" spans="3:7" ht="21">
      <c r="D1183" s="18" t="s">
        <v>318</v>
      </c>
      <c r="F1183" s="19" t="s">
        <v>2414</v>
      </c>
      <c r="G1183" s="12">
        <v>32319.3</v>
      </c>
    </row>
    <row r="1184" spans="3:7">
      <c r="E1184" s="18" t="s">
        <v>272</v>
      </c>
      <c r="F1184" s="19" t="s">
        <v>273</v>
      </c>
      <c r="G1184" s="12">
        <v>32319.3</v>
      </c>
    </row>
    <row r="1185" spans="3:7" ht="31.5">
      <c r="D1185" s="18" t="s">
        <v>2067</v>
      </c>
      <c r="F1185" s="19" t="s">
        <v>2363</v>
      </c>
      <c r="G1185" s="12">
        <v>15372.7502</v>
      </c>
    </row>
    <row r="1186" spans="3:7">
      <c r="D1186" s="18" t="s">
        <v>2078</v>
      </c>
      <c r="F1186" s="19" t="s">
        <v>2380</v>
      </c>
      <c r="G1186" s="12">
        <v>1698.04</v>
      </c>
    </row>
    <row r="1187" spans="3:7" ht="31.5">
      <c r="C1187" s="18" t="s">
        <v>2027</v>
      </c>
      <c r="F1187" s="19" t="s">
        <v>2028</v>
      </c>
      <c r="G1187" s="12">
        <v>1944612.5985000001</v>
      </c>
    </row>
    <row r="1188" spans="3:7" ht="21">
      <c r="D1188" s="18" t="s">
        <v>279</v>
      </c>
      <c r="F1188" s="19" t="s">
        <v>2434</v>
      </c>
      <c r="G1188" s="12">
        <v>1224977.2822</v>
      </c>
    </row>
    <row r="1189" spans="3:7">
      <c r="E1189" s="18" t="s">
        <v>272</v>
      </c>
      <c r="F1189" s="19" t="s">
        <v>273</v>
      </c>
      <c r="G1189" s="12">
        <v>425337.28210000001</v>
      </c>
    </row>
    <row r="1190" spans="3:7">
      <c r="E1190" s="18" t="s">
        <v>1927</v>
      </c>
      <c r="F1190" s="19" t="s">
        <v>2105</v>
      </c>
      <c r="G1190" s="12">
        <v>799640</v>
      </c>
    </row>
    <row r="1191" spans="3:7">
      <c r="D1191" s="18" t="s">
        <v>214</v>
      </c>
      <c r="F1191" s="19" t="s">
        <v>2396</v>
      </c>
      <c r="G1191" s="12">
        <v>12781.999900000001</v>
      </c>
    </row>
    <row r="1192" spans="3:7">
      <c r="D1192" s="18" t="s">
        <v>231</v>
      </c>
      <c r="F1192" s="19" t="s">
        <v>2412</v>
      </c>
      <c r="G1192" s="12">
        <v>88408.1</v>
      </c>
    </row>
    <row r="1193" spans="3:7" ht="21">
      <c r="D1193" s="18" t="s">
        <v>318</v>
      </c>
      <c r="F1193" s="19" t="s">
        <v>2414</v>
      </c>
      <c r="G1193" s="12">
        <v>255910.03349999999</v>
      </c>
    </row>
    <row r="1194" spans="3:7">
      <c r="E1194" s="18" t="s">
        <v>231</v>
      </c>
      <c r="F1194" s="19" t="s">
        <v>271</v>
      </c>
      <c r="G1194" s="12">
        <v>190999.99992999999</v>
      </c>
    </row>
    <row r="1195" spans="3:7">
      <c r="E1195" s="18" t="s">
        <v>272</v>
      </c>
      <c r="F1195" s="19" t="s">
        <v>273</v>
      </c>
      <c r="G1195" s="12">
        <v>64910.033600000002</v>
      </c>
    </row>
    <row r="1196" spans="3:7" ht="31.5">
      <c r="D1196" s="18" t="s">
        <v>1935</v>
      </c>
      <c r="F1196" s="19" t="s">
        <v>2418</v>
      </c>
      <c r="G1196" s="12">
        <v>359857.18290000001</v>
      </c>
    </row>
    <row r="1197" spans="3:7">
      <c r="E1197" s="18" t="s">
        <v>231</v>
      </c>
      <c r="F1197" s="19" t="s">
        <v>271</v>
      </c>
      <c r="G1197" s="12">
        <v>135985.9</v>
      </c>
    </row>
    <row r="1198" spans="3:7">
      <c r="E1198" s="18" t="s">
        <v>272</v>
      </c>
      <c r="F1198" s="19" t="s">
        <v>273</v>
      </c>
      <c r="G1198" s="12">
        <v>223871.28291000001</v>
      </c>
    </row>
    <row r="1199" spans="3:7" ht="21">
      <c r="D1199" s="18" t="s">
        <v>1936</v>
      </c>
      <c r="F1199" s="19" t="s">
        <v>2421</v>
      </c>
      <c r="G1199" s="12">
        <v>2678</v>
      </c>
    </row>
    <row r="1200" spans="3:7" ht="21">
      <c r="C1200" s="18" t="s">
        <v>2440</v>
      </c>
      <c r="F1200" s="19" t="s">
        <v>2441</v>
      </c>
      <c r="G1200" s="12">
        <v>106198.2914</v>
      </c>
    </row>
    <row r="1201" spans="3:7" ht="21">
      <c r="D1201" s="18" t="s">
        <v>307</v>
      </c>
      <c r="F1201" s="19" t="s">
        <v>2442</v>
      </c>
      <c r="G1201" s="12">
        <v>16866.23</v>
      </c>
    </row>
    <row r="1202" spans="3:7">
      <c r="D1202" s="18" t="s">
        <v>267</v>
      </c>
      <c r="F1202" s="19" t="s">
        <v>2396</v>
      </c>
      <c r="G1202" s="12">
        <v>89332.061400000006</v>
      </c>
    </row>
    <row r="1203" spans="3:7">
      <c r="C1203" s="18" t="s">
        <v>2443</v>
      </c>
      <c r="F1203" s="19" t="s">
        <v>2444</v>
      </c>
      <c r="G1203" s="12">
        <v>7901434.1634999998</v>
      </c>
    </row>
    <row r="1204" spans="3:7" ht="21">
      <c r="D1204" s="18" t="s">
        <v>307</v>
      </c>
      <c r="F1204" s="19" t="s">
        <v>2445</v>
      </c>
      <c r="G1204" s="12">
        <v>650334.05799999996</v>
      </c>
    </row>
    <row r="1205" spans="3:7">
      <c r="D1205" s="18" t="s">
        <v>1918</v>
      </c>
      <c r="F1205" s="19" t="s">
        <v>332</v>
      </c>
      <c r="G1205" s="12">
        <v>43037.845500000003</v>
      </c>
    </row>
    <row r="1206" spans="3:7" ht="21">
      <c r="D1206" s="18" t="s">
        <v>248</v>
      </c>
      <c r="F1206" s="19" t="s">
        <v>2411</v>
      </c>
      <c r="G1206" s="12">
        <v>2486001.6869999999</v>
      </c>
    </row>
    <row r="1207" spans="3:7">
      <c r="E1207" s="18" t="s">
        <v>231</v>
      </c>
      <c r="F1207" s="19" t="s">
        <v>271</v>
      </c>
      <c r="G1207" s="12">
        <v>195780</v>
      </c>
    </row>
    <row r="1208" spans="3:7">
      <c r="E1208" s="18" t="s">
        <v>272</v>
      </c>
      <c r="F1208" s="19" t="s">
        <v>273</v>
      </c>
      <c r="G1208" s="12">
        <v>2290221.6869999999</v>
      </c>
    </row>
    <row r="1209" spans="3:7">
      <c r="D1209" s="18" t="s">
        <v>267</v>
      </c>
      <c r="F1209" s="19" t="s">
        <v>2396</v>
      </c>
      <c r="G1209" s="12">
        <v>37419.887199999997</v>
      </c>
    </row>
    <row r="1210" spans="3:7">
      <c r="D1210" s="18" t="s">
        <v>277</v>
      </c>
      <c r="F1210" s="19" t="s">
        <v>2412</v>
      </c>
      <c r="G1210" s="12">
        <v>105976.9135</v>
      </c>
    </row>
    <row r="1211" spans="3:7" ht="21">
      <c r="D1211" s="18" t="s">
        <v>214</v>
      </c>
      <c r="F1211" s="19" t="s">
        <v>2413</v>
      </c>
      <c r="G1211" s="12">
        <v>719952.13029999996</v>
      </c>
    </row>
    <row r="1212" spans="3:7">
      <c r="D1212" s="18" t="s">
        <v>2278</v>
      </c>
      <c r="F1212" s="19" t="s">
        <v>2404</v>
      </c>
      <c r="G1212" s="12">
        <v>7743.8271999999997</v>
      </c>
    </row>
    <row r="1213" spans="3:7" ht="21">
      <c r="D1213" s="18" t="s">
        <v>1927</v>
      </c>
      <c r="F1213" s="19" t="s">
        <v>1925</v>
      </c>
      <c r="G1213" s="12">
        <v>1194932.4661999999</v>
      </c>
    </row>
    <row r="1214" spans="3:7" ht="21">
      <c r="D1214" s="18" t="s">
        <v>318</v>
      </c>
      <c r="F1214" s="19" t="s">
        <v>2414</v>
      </c>
      <c r="G1214" s="12">
        <v>1457402.7472000001</v>
      </c>
    </row>
    <row r="1215" spans="3:7">
      <c r="E1215" s="18" t="s">
        <v>272</v>
      </c>
      <c r="F1215" s="19" t="s">
        <v>273</v>
      </c>
      <c r="G1215" s="12">
        <v>620192.74719999998</v>
      </c>
    </row>
    <row r="1216" spans="3:7">
      <c r="E1216" s="18" t="s">
        <v>1927</v>
      </c>
      <c r="F1216" s="19" t="s">
        <v>2105</v>
      </c>
      <c r="G1216" s="12">
        <v>837210</v>
      </c>
    </row>
    <row r="1217" spans="2:7">
      <c r="D1217" s="18" t="s">
        <v>2078</v>
      </c>
      <c r="F1217" s="19" t="s">
        <v>2380</v>
      </c>
      <c r="G1217" s="12">
        <v>12088.5</v>
      </c>
    </row>
    <row r="1218" spans="2:7" ht="31.5">
      <c r="D1218" s="18" t="s">
        <v>321</v>
      </c>
      <c r="F1218" s="19" t="s">
        <v>322</v>
      </c>
      <c r="G1218" s="12">
        <v>152999.9999</v>
      </c>
    </row>
    <row r="1219" spans="2:7" ht="21">
      <c r="D1219" s="18" t="s">
        <v>323</v>
      </c>
      <c r="F1219" s="19" t="s">
        <v>1926</v>
      </c>
      <c r="G1219" s="12">
        <v>638696.35970000003</v>
      </c>
    </row>
    <row r="1220" spans="2:7" ht="52.5">
      <c r="D1220" s="18" t="s">
        <v>324</v>
      </c>
      <c r="F1220" s="19" t="s">
        <v>1199</v>
      </c>
      <c r="G1220" s="12">
        <v>2013.8559</v>
      </c>
    </row>
    <row r="1221" spans="2:7" ht="21">
      <c r="D1221" s="18" t="s">
        <v>1178</v>
      </c>
      <c r="F1221" s="19" t="s">
        <v>1932</v>
      </c>
      <c r="G1221" s="12">
        <v>381763.48599999998</v>
      </c>
    </row>
    <row r="1222" spans="2:7" ht="21">
      <c r="D1222" s="18" t="s">
        <v>325</v>
      </c>
      <c r="F1222" s="19" t="s">
        <v>326</v>
      </c>
      <c r="G1222" s="12">
        <v>11070.4</v>
      </c>
    </row>
    <row r="1223" spans="2:7" ht="21">
      <c r="C1223" s="18" t="s">
        <v>2446</v>
      </c>
      <c r="F1223" s="19" t="s">
        <v>2447</v>
      </c>
      <c r="G1223" s="12">
        <v>49069.2</v>
      </c>
    </row>
    <row r="1224" spans="2:7">
      <c r="D1224" s="18" t="s">
        <v>255</v>
      </c>
      <c r="F1224" s="19" t="s">
        <v>2417</v>
      </c>
      <c r="G1224" s="12">
        <v>49069.2</v>
      </c>
    </row>
    <row r="1225" spans="2:7">
      <c r="E1225" s="18" t="s">
        <v>272</v>
      </c>
      <c r="F1225" s="19" t="s">
        <v>273</v>
      </c>
      <c r="G1225" s="12">
        <v>49069.2</v>
      </c>
    </row>
    <row r="1226" spans="2:7" ht="21">
      <c r="C1226" s="18" t="s">
        <v>2035</v>
      </c>
      <c r="F1226" s="19" t="s">
        <v>2036</v>
      </c>
      <c r="G1226" s="12">
        <v>6381.9997000000003</v>
      </c>
    </row>
    <row r="1227" spans="2:7" ht="21">
      <c r="D1227" s="18" t="s">
        <v>264</v>
      </c>
      <c r="F1227" s="19" t="s">
        <v>2374</v>
      </c>
      <c r="G1227" s="12">
        <v>6381.9997000000003</v>
      </c>
    </row>
    <row r="1228" spans="2:7">
      <c r="B1228" s="18" t="s">
        <v>216</v>
      </c>
      <c r="F1228" s="19" t="s">
        <v>2448</v>
      </c>
      <c r="G1228" s="12">
        <v>208399651.56169999</v>
      </c>
    </row>
    <row r="1229" spans="2:7" ht="21">
      <c r="C1229" s="18" t="s">
        <v>303</v>
      </c>
      <c r="F1229" s="19" t="s">
        <v>304</v>
      </c>
      <c r="G1229" s="12">
        <v>520690.30239999999</v>
      </c>
    </row>
    <row r="1230" spans="2:7">
      <c r="D1230" s="18" t="s">
        <v>251</v>
      </c>
      <c r="F1230" s="19" t="s">
        <v>2449</v>
      </c>
      <c r="G1230" s="12">
        <v>520690.30239999999</v>
      </c>
    </row>
    <row r="1231" spans="2:7">
      <c r="C1231" s="18" t="s">
        <v>1938</v>
      </c>
      <c r="F1231" s="19" t="s">
        <v>1939</v>
      </c>
      <c r="G1231" s="12">
        <v>6109560.9009999996</v>
      </c>
    </row>
    <row r="1232" spans="2:7" ht="21">
      <c r="D1232" s="18" t="s">
        <v>2450</v>
      </c>
      <c r="F1232" s="19" t="s">
        <v>2451</v>
      </c>
      <c r="G1232" s="12">
        <v>6109560.9009999996</v>
      </c>
    </row>
    <row r="1233" spans="3:7" ht="21">
      <c r="E1233" s="18" t="s">
        <v>236</v>
      </c>
      <c r="F1233" s="19" t="s">
        <v>2452</v>
      </c>
      <c r="G1233" s="12">
        <v>140000</v>
      </c>
    </row>
    <row r="1234" spans="3:7" ht="21">
      <c r="E1234" s="18" t="s">
        <v>324</v>
      </c>
      <c r="F1234" s="19" t="s">
        <v>2453</v>
      </c>
      <c r="G1234" s="12">
        <v>572214</v>
      </c>
    </row>
    <row r="1235" spans="3:7" ht="31.5">
      <c r="E1235" s="18" t="s">
        <v>1178</v>
      </c>
      <c r="F1235" s="19" t="s">
        <v>2454</v>
      </c>
      <c r="G1235" s="12">
        <v>503156</v>
      </c>
    </row>
    <row r="1236" spans="3:7" ht="31.5">
      <c r="E1236" s="18" t="s">
        <v>1860</v>
      </c>
      <c r="F1236" s="19" t="s">
        <v>2455</v>
      </c>
      <c r="G1236" s="12">
        <v>40989</v>
      </c>
    </row>
    <row r="1237" spans="3:7" ht="21">
      <c r="E1237" s="18" t="s">
        <v>1672</v>
      </c>
      <c r="F1237" s="19" t="s">
        <v>2456</v>
      </c>
      <c r="G1237" s="12">
        <v>300000</v>
      </c>
    </row>
    <row r="1238" spans="3:7" ht="31.5">
      <c r="E1238" s="18" t="s">
        <v>1200</v>
      </c>
      <c r="F1238" s="19" t="s">
        <v>2457</v>
      </c>
      <c r="G1238" s="12">
        <v>4410379.9009999996</v>
      </c>
    </row>
    <row r="1239" spans="3:7" ht="31.5">
      <c r="E1239" s="18" t="s">
        <v>325</v>
      </c>
      <c r="F1239" s="19" t="s">
        <v>2458</v>
      </c>
      <c r="G1239" s="12">
        <v>142822</v>
      </c>
    </row>
    <row r="1240" spans="3:7">
      <c r="C1240" s="18" t="s">
        <v>242</v>
      </c>
      <c r="F1240" s="19" t="s">
        <v>243</v>
      </c>
      <c r="G1240" s="12">
        <v>0</v>
      </c>
    </row>
    <row r="1241" spans="3:7" ht="21">
      <c r="D1241" s="18" t="s">
        <v>2103</v>
      </c>
      <c r="F1241" s="19" t="s">
        <v>2451</v>
      </c>
      <c r="G1241" s="12">
        <v>0</v>
      </c>
    </row>
    <row r="1242" spans="3:7">
      <c r="C1242" s="18" t="s">
        <v>327</v>
      </c>
      <c r="F1242" s="19" t="s">
        <v>328</v>
      </c>
      <c r="G1242" s="12">
        <v>2243707.0698000002</v>
      </c>
    </row>
    <row r="1243" spans="3:7">
      <c r="D1243" s="18" t="s">
        <v>316</v>
      </c>
      <c r="F1243" s="19" t="s">
        <v>2459</v>
      </c>
      <c r="G1243" s="12">
        <v>2243707.0698000002</v>
      </c>
    </row>
    <row r="1244" spans="3:7">
      <c r="C1244" s="18" t="s">
        <v>2378</v>
      </c>
      <c r="F1244" s="19" t="s">
        <v>2379</v>
      </c>
      <c r="G1244" s="12">
        <v>20154101.6987</v>
      </c>
    </row>
    <row r="1245" spans="3:7" ht="21">
      <c r="D1245" s="18" t="s">
        <v>307</v>
      </c>
      <c r="F1245" s="19" t="s">
        <v>2460</v>
      </c>
      <c r="G1245" s="12">
        <v>1525983.1832000001</v>
      </c>
    </row>
    <row r="1246" spans="3:7">
      <c r="D1246" s="18" t="s">
        <v>248</v>
      </c>
      <c r="F1246" s="19" t="s">
        <v>2461</v>
      </c>
      <c r="G1246" s="12">
        <v>4917418.0897000004</v>
      </c>
    </row>
    <row r="1247" spans="3:7">
      <c r="D1247" s="18" t="s">
        <v>267</v>
      </c>
      <c r="F1247" s="19" t="s">
        <v>332</v>
      </c>
      <c r="G1247" s="12">
        <v>106868.18489999999</v>
      </c>
    </row>
    <row r="1248" spans="3:7" ht="31.5">
      <c r="D1248" s="18" t="s">
        <v>1927</v>
      </c>
      <c r="F1248" s="19" t="s">
        <v>2462</v>
      </c>
      <c r="G1248" s="12">
        <v>11428708.0866</v>
      </c>
    </row>
    <row r="1249" spans="3:7">
      <c r="E1249" s="18" t="s">
        <v>231</v>
      </c>
      <c r="F1249" s="19" t="s">
        <v>271</v>
      </c>
      <c r="G1249" s="12">
        <v>144302.48240000001</v>
      </c>
    </row>
    <row r="1250" spans="3:7">
      <c r="E1250" s="18" t="s">
        <v>272</v>
      </c>
      <c r="F1250" s="19" t="s">
        <v>273</v>
      </c>
      <c r="G1250" s="12">
        <v>11284405.60423</v>
      </c>
    </row>
    <row r="1251" spans="3:7">
      <c r="D1251" s="18" t="s">
        <v>295</v>
      </c>
      <c r="F1251" s="19" t="s">
        <v>2459</v>
      </c>
      <c r="G1251" s="12">
        <v>1162039.7804</v>
      </c>
    </row>
    <row r="1252" spans="3:7" ht="21">
      <c r="D1252" s="18" t="s">
        <v>1985</v>
      </c>
      <c r="F1252" s="19" t="s">
        <v>1925</v>
      </c>
      <c r="G1252" s="12">
        <v>186135</v>
      </c>
    </row>
    <row r="1253" spans="3:7" ht="21">
      <c r="D1253" s="18" t="s">
        <v>323</v>
      </c>
      <c r="F1253" s="19" t="s">
        <v>1926</v>
      </c>
      <c r="G1253" s="12">
        <v>181799.16899999999</v>
      </c>
    </row>
    <row r="1254" spans="3:7" ht="52.5">
      <c r="D1254" s="18" t="s">
        <v>324</v>
      </c>
      <c r="F1254" s="19" t="s">
        <v>1199</v>
      </c>
      <c r="G1254" s="12">
        <v>597458.49589999998</v>
      </c>
    </row>
    <row r="1255" spans="3:7" ht="21">
      <c r="D1255" s="18" t="s">
        <v>325</v>
      </c>
      <c r="F1255" s="19" t="s">
        <v>326</v>
      </c>
      <c r="G1255" s="12">
        <v>47691.709000000003</v>
      </c>
    </row>
    <row r="1256" spans="3:7">
      <c r="C1256" s="18" t="s">
        <v>331</v>
      </c>
      <c r="F1256" s="19" t="s">
        <v>5</v>
      </c>
      <c r="G1256" s="12">
        <v>499137.5735</v>
      </c>
    </row>
    <row r="1257" spans="3:7">
      <c r="D1257" s="18" t="s">
        <v>316</v>
      </c>
      <c r="F1257" s="19" t="s">
        <v>2459</v>
      </c>
      <c r="G1257" s="12">
        <v>499137.5735</v>
      </c>
    </row>
    <row r="1258" spans="3:7" ht="21">
      <c r="C1258" s="18" t="s">
        <v>2463</v>
      </c>
      <c r="F1258" s="19" t="s">
        <v>2464</v>
      </c>
      <c r="G1258" s="12">
        <v>1453124.8809</v>
      </c>
    </row>
    <row r="1259" spans="3:7">
      <c r="D1259" s="18" t="s">
        <v>1956</v>
      </c>
      <c r="F1259" s="19" t="s">
        <v>2465</v>
      </c>
      <c r="G1259" s="12">
        <v>1453124.8809</v>
      </c>
    </row>
    <row r="1260" spans="3:7">
      <c r="E1260" s="18" t="s">
        <v>272</v>
      </c>
      <c r="F1260" s="19" t="s">
        <v>273</v>
      </c>
      <c r="G1260" s="12">
        <v>1453124.8809</v>
      </c>
    </row>
    <row r="1261" spans="3:7">
      <c r="C1261" s="18" t="s">
        <v>2386</v>
      </c>
      <c r="F1261" s="19" t="s">
        <v>2387</v>
      </c>
      <c r="G1261" s="12">
        <v>31517571.776700001</v>
      </c>
    </row>
    <row r="1262" spans="3:7" ht="21">
      <c r="D1262" s="18" t="s">
        <v>307</v>
      </c>
      <c r="F1262" s="19" t="s">
        <v>2466</v>
      </c>
      <c r="G1262" s="12">
        <v>213640.9074</v>
      </c>
    </row>
    <row r="1263" spans="3:7">
      <c r="D1263" s="18" t="s">
        <v>1918</v>
      </c>
      <c r="F1263" s="19" t="s">
        <v>332</v>
      </c>
      <c r="G1263" s="12">
        <v>709.19200000000001</v>
      </c>
    </row>
    <row r="1264" spans="3:7">
      <c r="D1264" s="18" t="s">
        <v>267</v>
      </c>
      <c r="F1264" s="19" t="s">
        <v>2459</v>
      </c>
      <c r="G1264" s="12">
        <v>2701969.5378</v>
      </c>
    </row>
    <row r="1265" spans="3:7">
      <c r="E1265" s="18" t="s">
        <v>267</v>
      </c>
      <c r="F1265" s="19" t="s">
        <v>1997</v>
      </c>
      <c r="G1265" s="12">
        <v>1499999.9996</v>
      </c>
    </row>
    <row r="1266" spans="3:7">
      <c r="E1266" s="18" t="s">
        <v>272</v>
      </c>
      <c r="F1266" s="19" t="s">
        <v>273</v>
      </c>
      <c r="G1266" s="12">
        <v>1201969.5382000001</v>
      </c>
    </row>
    <row r="1267" spans="3:7">
      <c r="D1267" s="18" t="s">
        <v>277</v>
      </c>
      <c r="F1267" s="19" t="s">
        <v>2467</v>
      </c>
      <c r="G1267" s="12">
        <v>190163</v>
      </c>
    </row>
    <row r="1268" spans="3:7">
      <c r="D1268" s="18" t="s">
        <v>279</v>
      </c>
      <c r="F1268" s="19" t="s">
        <v>2468</v>
      </c>
      <c r="G1268" s="12">
        <v>15765674.394400001</v>
      </c>
    </row>
    <row r="1269" spans="3:7">
      <c r="E1269" s="18" t="s">
        <v>267</v>
      </c>
      <c r="F1269" s="19" t="s">
        <v>1997</v>
      </c>
      <c r="G1269" s="12">
        <v>1799998.55385</v>
      </c>
    </row>
    <row r="1270" spans="3:7">
      <c r="E1270" s="18" t="s">
        <v>231</v>
      </c>
      <c r="F1270" s="19" t="s">
        <v>271</v>
      </c>
      <c r="G1270" s="12">
        <v>12758715.039790001</v>
      </c>
    </row>
    <row r="1271" spans="3:7">
      <c r="E1271" s="18" t="s">
        <v>272</v>
      </c>
      <c r="F1271" s="19" t="s">
        <v>273</v>
      </c>
      <c r="G1271" s="12">
        <v>1206960.8007199999</v>
      </c>
    </row>
    <row r="1272" spans="3:7">
      <c r="D1272" s="18" t="s">
        <v>244</v>
      </c>
      <c r="F1272" s="19" t="s">
        <v>2465</v>
      </c>
      <c r="G1272" s="12">
        <v>12589571.8498</v>
      </c>
    </row>
    <row r="1273" spans="3:7">
      <c r="E1273" s="18" t="s">
        <v>231</v>
      </c>
      <c r="F1273" s="19" t="s">
        <v>271</v>
      </c>
      <c r="G1273" s="12">
        <v>10760438.950920001</v>
      </c>
    </row>
    <row r="1274" spans="3:7">
      <c r="E1274" s="18" t="s">
        <v>272</v>
      </c>
      <c r="F1274" s="19" t="s">
        <v>273</v>
      </c>
      <c r="G1274" s="12">
        <v>1829132.8988399999</v>
      </c>
    </row>
    <row r="1275" spans="3:7" ht="52.5">
      <c r="D1275" s="18" t="s">
        <v>324</v>
      </c>
      <c r="F1275" s="19" t="s">
        <v>1199</v>
      </c>
      <c r="G1275" s="12">
        <v>55842.895400000001</v>
      </c>
    </row>
    <row r="1276" spans="3:7" ht="21">
      <c r="C1276" s="18" t="s">
        <v>2389</v>
      </c>
      <c r="F1276" s="19" t="s">
        <v>2390</v>
      </c>
      <c r="G1276" s="12">
        <v>20945588.696199998</v>
      </c>
    </row>
    <row r="1277" spans="3:7" ht="21">
      <c r="D1277" s="18" t="s">
        <v>307</v>
      </c>
      <c r="F1277" s="19" t="s">
        <v>2469</v>
      </c>
      <c r="G1277" s="12">
        <v>157412.8567</v>
      </c>
    </row>
    <row r="1278" spans="3:7">
      <c r="D1278" s="18" t="s">
        <v>248</v>
      </c>
      <c r="F1278" s="19" t="s">
        <v>2461</v>
      </c>
      <c r="G1278" s="12">
        <v>13038.907999999999</v>
      </c>
    </row>
    <row r="1279" spans="3:7">
      <c r="D1279" s="18" t="s">
        <v>267</v>
      </c>
      <c r="F1279" s="19" t="s">
        <v>2459</v>
      </c>
      <c r="G1279" s="12">
        <v>117179.999</v>
      </c>
    </row>
    <row r="1280" spans="3:7">
      <c r="D1280" s="18" t="s">
        <v>277</v>
      </c>
      <c r="F1280" s="19" t="s">
        <v>2467</v>
      </c>
      <c r="G1280" s="12">
        <v>140688.24799999999</v>
      </c>
    </row>
    <row r="1281" spans="3:7">
      <c r="D1281" s="18" t="s">
        <v>279</v>
      </c>
      <c r="F1281" s="19" t="s">
        <v>2468</v>
      </c>
      <c r="G1281" s="12">
        <v>18541640.447900001</v>
      </c>
    </row>
    <row r="1282" spans="3:7">
      <c r="E1282" s="18" t="s">
        <v>231</v>
      </c>
      <c r="F1282" s="19" t="s">
        <v>271</v>
      </c>
      <c r="G1282" s="12">
        <v>897815.99800000002</v>
      </c>
    </row>
    <row r="1283" spans="3:7">
      <c r="E1283" s="18" t="s">
        <v>272</v>
      </c>
      <c r="F1283" s="19" t="s">
        <v>273</v>
      </c>
      <c r="G1283" s="12">
        <v>17643824.44991</v>
      </c>
    </row>
    <row r="1284" spans="3:7">
      <c r="D1284" s="18" t="s">
        <v>255</v>
      </c>
      <c r="F1284" s="19" t="s">
        <v>332</v>
      </c>
      <c r="G1284" s="12">
        <v>2119.9960000000001</v>
      </c>
    </row>
    <row r="1285" spans="3:7" ht="21">
      <c r="D1285" s="18" t="s">
        <v>314</v>
      </c>
      <c r="F1285" s="19" t="s">
        <v>2470</v>
      </c>
      <c r="G1285" s="12">
        <v>495185.935</v>
      </c>
    </row>
    <row r="1286" spans="3:7" ht="21">
      <c r="D1286" s="18" t="s">
        <v>1985</v>
      </c>
      <c r="F1286" s="19" t="s">
        <v>1925</v>
      </c>
      <c r="G1286" s="12">
        <v>206079.99900000001</v>
      </c>
    </row>
    <row r="1287" spans="3:7" ht="31.5">
      <c r="D1287" s="18" t="s">
        <v>321</v>
      </c>
      <c r="F1287" s="19" t="s">
        <v>322</v>
      </c>
      <c r="G1287" s="12">
        <v>568187.30669999996</v>
      </c>
    </row>
    <row r="1288" spans="3:7" ht="21">
      <c r="D1288" s="18" t="s">
        <v>323</v>
      </c>
      <c r="F1288" s="19" t="s">
        <v>1926</v>
      </c>
      <c r="G1288" s="12">
        <v>704055</v>
      </c>
    </row>
    <row r="1289" spans="3:7">
      <c r="C1289" s="18" t="s">
        <v>334</v>
      </c>
      <c r="F1289" s="19" t="s">
        <v>335</v>
      </c>
      <c r="G1289" s="12">
        <v>9324892.2383999992</v>
      </c>
    </row>
    <row r="1290" spans="3:7">
      <c r="D1290" s="18" t="s">
        <v>254</v>
      </c>
      <c r="F1290" s="19" t="s">
        <v>2465</v>
      </c>
      <c r="G1290" s="12">
        <v>9324892.2383999992</v>
      </c>
    </row>
    <row r="1291" spans="3:7">
      <c r="E1291" s="18" t="s">
        <v>267</v>
      </c>
      <c r="F1291" s="19" t="s">
        <v>1997</v>
      </c>
      <c r="G1291" s="12">
        <v>655694.95536000002</v>
      </c>
    </row>
    <row r="1292" spans="3:7">
      <c r="E1292" s="18" t="s">
        <v>231</v>
      </c>
      <c r="F1292" s="19" t="s">
        <v>271</v>
      </c>
      <c r="G1292" s="12">
        <v>400604.43199999997</v>
      </c>
    </row>
    <row r="1293" spans="3:7">
      <c r="E1293" s="18" t="s">
        <v>272</v>
      </c>
      <c r="F1293" s="19" t="s">
        <v>273</v>
      </c>
      <c r="G1293" s="12">
        <v>8268592.8509900002</v>
      </c>
    </row>
    <row r="1294" spans="3:7" ht="21">
      <c r="C1294" s="18" t="s">
        <v>2000</v>
      </c>
      <c r="F1294" s="19" t="s">
        <v>2001</v>
      </c>
      <c r="G1294" s="12">
        <v>27012001.0306</v>
      </c>
    </row>
    <row r="1295" spans="3:7">
      <c r="D1295" s="18" t="s">
        <v>231</v>
      </c>
      <c r="F1295" s="19" t="s">
        <v>2471</v>
      </c>
      <c r="G1295" s="12">
        <v>3140641.5751</v>
      </c>
    </row>
    <row r="1296" spans="3:7">
      <c r="D1296" s="18" t="s">
        <v>1984</v>
      </c>
      <c r="F1296" s="19" t="s">
        <v>2467</v>
      </c>
      <c r="G1296" s="12">
        <v>6386551.7191000003</v>
      </c>
    </row>
    <row r="1297" spans="3:7" ht="21">
      <c r="D1297" s="18" t="s">
        <v>286</v>
      </c>
      <c r="F1297" s="19" t="s">
        <v>2472</v>
      </c>
      <c r="G1297" s="12">
        <v>2292385.4276000001</v>
      </c>
    </row>
    <row r="1298" spans="3:7" ht="21">
      <c r="D1298" s="18" t="s">
        <v>288</v>
      </c>
      <c r="F1298" s="19" t="s">
        <v>2473</v>
      </c>
      <c r="G1298" s="12">
        <v>223749.02970000001</v>
      </c>
    </row>
    <row r="1299" spans="3:7">
      <c r="D1299" s="18" t="s">
        <v>314</v>
      </c>
      <c r="F1299" s="19" t="s">
        <v>2459</v>
      </c>
      <c r="G1299" s="12">
        <v>1789635.1529000001</v>
      </c>
    </row>
    <row r="1300" spans="3:7">
      <c r="D1300" s="18" t="s">
        <v>299</v>
      </c>
      <c r="F1300" s="19" t="s">
        <v>2468</v>
      </c>
      <c r="G1300" s="12">
        <v>3683001.7344999998</v>
      </c>
    </row>
    <row r="1301" spans="3:7">
      <c r="E1301" s="18" t="s">
        <v>231</v>
      </c>
      <c r="F1301" s="19" t="s">
        <v>271</v>
      </c>
      <c r="G1301" s="12">
        <v>1278052.32448</v>
      </c>
    </row>
    <row r="1302" spans="3:7">
      <c r="E1302" s="18" t="s">
        <v>272</v>
      </c>
      <c r="F1302" s="19" t="s">
        <v>273</v>
      </c>
      <c r="G1302" s="12">
        <v>2404949.41</v>
      </c>
    </row>
    <row r="1303" spans="3:7">
      <c r="D1303" s="18" t="s">
        <v>2060</v>
      </c>
      <c r="F1303" s="19" t="s">
        <v>2474</v>
      </c>
      <c r="G1303" s="12">
        <v>1903567.3069</v>
      </c>
    </row>
    <row r="1304" spans="3:7">
      <c r="E1304" s="18" t="s">
        <v>231</v>
      </c>
      <c r="F1304" s="19" t="s">
        <v>271</v>
      </c>
      <c r="G1304" s="12">
        <v>146939.99901</v>
      </c>
    </row>
    <row r="1305" spans="3:7">
      <c r="E1305" s="18" t="s">
        <v>272</v>
      </c>
      <c r="F1305" s="19" t="s">
        <v>273</v>
      </c>
      <c r="G1305" s="12">
        <v>1756627.3078999999</v>
      </c>
    </row>
    <row r="1306" spans="3:7">
      <c r="D1306" s="18" t="s">
        <v>2321</v>
      </c>
      <c r="F1306" s="19" t="s">
        <v>2475</v>
      </c>
      <c r="G1306" s="12">
        <v>7592469.0848000003</v>
      </c>
    </row>
    <row r="1307" spans="3:7">
      <c r="E1307" s="18" t="s">
        <v>231</v>
      </c>
      <c r="F1307" s="19" t="s">
        <v>271</v>
      </c>
      <c r="G1307" s="12">
        <v>3834403.5145700001</v>
      </c>
    </row>
    <row r="1308" spans="3:7">
      <c r="E1308" s="18" t="s">
        <v>272</v>
      </c>
      <c r="F1308" s="19" t="s">
        <v>273</v>
      </c>
      <c r="G1308" s="12">
        <v>3758065.5702</v>
      </c>
    </row>
    <row r="1309" spans="3:7" ht="21">
      <c r="C1309" s="18" t="s">
        <v>2002</v>
      </c>
      <c r="F1309" s="19" t="s">
        <v>2003</v>
      </c>
      <c r="G1309" s="12">
        <v>14756585.393999999</v>
      </c>
    </row>
    <row r="1310" spans="3:7">
      <c r="D1310" s="18" t="s">
        <v>267</v>
      </c>
      <c r="F1310" s="19" t="s">
        <v>2459</v>
      </c>
      <c r="G1310" s="12">
        <v>699508.77439999999</v>
      </c>
    </row>
    <row r="1311" spans="3:7">
      <c r="D1311" s="18" t="s">
        <v>277</v>
      </c>
      <c r="F1311" s="19" t="s">
        <v>2468</v>
      </c>
      <c r="G1311" s="12">
        <v>3317213.2327999999</v>
      </c>
    </row>
    <row r="1312" spans="3:7">
      <c r="E1312" s="18" t="s">
        <v>231</v>
      </c>
      <c r="F1312" s="19" t="s">
        <v>271</v>
      </c>
      <c r="G1312" s="12">
        <v>2527741.1111499998</v>
      </c>
    </row>
    <row r="1313" spans="3:7">
      <c r="E1313" s="18" t="s">
        <v>272</v>
      </c>
      <c r="F1313" s="19" t="s">
        <v>273</v>
      </c>
      <c r="G1313" s="12">
        <v>789472.12164000003</v>
      </c>
    </row>
    <row r="1314" spans="3:7">
      <c r="D1314" s="18" t="s">
        <v>279</v>
      </c>
      <c r="F1314" s="19" t="s">
        <v>2474</v>
      </c>
      <c r="G1314" s="12">
        <v>166925.1373</v>
      </c>
    </row>
    <row r="1315" spans="3:7">
      <c r="E1315" s="18" t="s">
        <v>272</v>
      </c>
      <c r="F1315" s="19" t="s">
        <v>273</v>
      </c>
      <c r="G1315" s="12">
        <v>166925.1373</v>
      </c>
    </row>
    <row r="1316" spans="3:7">
      <c r="D1316" s="18" t="s">
        <v>2321</v>
      </c>
      <c r="F1316" s="19" t="s">
        <v>2475</v>
      </c>
      <c r="G1316" s="12">
        <v>10572938.249500001</v>
      </c>
    </row>
    <row r="1317" spans="3:7">
      <c r="E1317" s="18" t="s">
        <v>231</v>
      </c>
      <c r="F1317" s="19" t="s">
        <v>271</v>
      </c>
      <c r="G1317" s="12">
        <v>7236510.7382100001</v>
      </c>
    </row>
    <row r="1318" spans="3:7">
      <c r="E1318" s="18" t="s">
        <v>272</v>
      </c>
      <c r="F1318" s="19" t="s">
        <v>273</v>
      </c>
      <c r="G1318" s="12">
        <v>3336427.5112999999</v>
      </c>
    </row>
    <row r="1319" spans="3:7">
      <c r="C1319" s="18" t="s">
        <v>2005</v>
      </c>
      <c r="F1319" s="19" t="s">
        <v>2006</v>
      </c>
      <c r="G1319" s="12">
        <v>22907198.995999999</v>
      </c>
    </row>
    <row r="1320" spans="3:7">
      <c r="D1320" s="18" t="s">
        <v>267</v>
      </c>
      <c r="F1320" s="19" t="s">
        <v>2459</v>
      </c>
      <c r="G1320" s="12">
        <v>3075621.5592</v>
      </c>
    </row>
    <row r="1321" spans="3:7">
      <c r="D1321" s="18" t="s">
        <v>277</v>
      </c>
      <c r="F1321" s="19" t="s">
        <v>2468</v>
      </c>
      <c r="G1321" s="12">
        <v>7683890.9007000001</v>
      </c>
    </row>
    <row r="1322" spans="3:7">
      <c r="E1322" s="18" t="s">
        <v>231</v>
      </c>
      <c r="F1322" s="19" t="s">
        <v>271</v>
      </c>
      <c r="G1322" s="12">
        <v>3401168.6795399999</v>
      </c>
    </row>
    <row r="1323" spans="3:7">
      <c r="E1323" s="18" t="s">
        <v>272</v>
      </c>
      <c r="F1323" s="19" t="s">
        <v>273</v>
      </c>
      <c r="G1323" s="12">
        <v>4282722.2211600002</v>
      </c>
    </row>
    <row r="1324" spans="3:7">
      <c r="D1324" s="18" t="s">
        <v>279</v>
      </c>
      <c r="F1324" s="19" t="s">
        <v>2474</v>
      </c>
      <c r="G1324" s="12">
        <v>2111386.9341000002</v>
      </c>
    </row>
    <row r="1325" spans="3:7">
      <c r="E1325" s="18" t="s">
        <v>272</v>
      </c>
      <c r="F1325" s="19" t="s">
        <v>273</v>
      </c>
      <c r="G1325" s="12">
        <v>2111386.93408</v>
      </c>
    </row>
    <row r="1326" spans="3:7">
      <c r="D1326" s="18" t="s">
        <v>2321</v>
      </c>
      <c r="F1326" s="19" t="s">
        <v>2475</v>
      </c>
      <c r="G1326" s="12">
        <v>10036299.6021</v>
      </c>
    </row>
    <row r="1327" spans="3:7">
      <c r="E1327" s="18" t="s">
        <v>231</v>
      </c>
      <c r="F1327" s="19" t="s">
        <v>271</v>
      </c>
      <c r="G1327" s="12">
        <v>7401662.7774999999</v>
      </c>
    </row>
    <row r="1328" spans="3:7">
      <c r="E1328" s="18" t="s">
        <v>272</v>
      </c>
      <c r="F1328" s="19" t="s">
        <v>273</v>
      </c>
      <c r="G1328" s="12">
        <v>2634636.8245999999</v>
      </c>
    </row>
    <row r="1329" spans="3:7" ht="21">
      <c r="C1329" s="18" t="s">
        <v>2009</v>
      </c>
      <c r="F1329" s="19" t="s">
        <v>2010</v>
      </c>
      <c r="G1329" s="12">
        <v>11396807.7848</v>
      </c>
    </row>
    <row r="1330" spans="3:7">
      <c r="D1330" s="18" t="s">
        <v>267</v>
      </c>
      <c r="F1330" s="19" t="s">
        <v>2459</v>
      </c>
      <c r="G1330" s="12">
        <v>529748.48640000005</v>
      </c>
    </row>
    <row r="1331" spans="3:7">
      <c r="D1331" s="18" t="s">
        <v>277</v>
      </c>
      <c r="F1331" s="19" t="s">
        <v>2468</v>
      </c>
      <c r="G1331" s="12">
        <v>478771.98090000002</v>
      </c>
    </row>
    <row r="1332" spans="3:7">
      <c r="E1332" s="18" t="s">
        <v>272</v>
      </c>
      <c r="F1332" s="19" t="s">
        <v>273</v>
      </c>
      <c r="G1332" s="12">
        <v>478771.98090000002</v>
      </c>
    </row>
    <row r="1333" spans="3:7">
      <c r="D1333" s="18" t="s">
        <v>279</v>
      </c>
      <c r="F1333" s="19" t="s">
        <v>2474</v>
      </c>
      <c r="G1333" s="12">
        <v>297202.67550000001</v>
      </c>
    </row>
    <row r="1334" spans="3:7">
      <c r="E1334" s="18" t="s">
        <v>272</v>
      </c>
      <c r="F1334" s="19" t="s">
        <v>273</v>
      </c>
      <c r="G1334" s="12">
        <v>297202.67550000001</v>
      </c>
    </row>
    <row r="1335" spans="3:7">
      <c r="D1335" s="18" t="s">
        <v>2321</v>
      </c>
      <c r="F1335" s="19" t="s">
        <v>2475</v>
      </c>
      <c r="G1335" s="12">
        <v>10091084.642000001</v>
      </c>
    </row>
    <row r="1336" spans="3:7">
      <c r="E1336" s="18" t="s">
        <v>231</v>
      </c>
      <c r="F1336" s="19" t="s">
        <v>271</v>
      </c>
      <c r="G1336" s="12">
        <v>6914001.9116000002</v>
      </c>
    </row>
    <row r="1337" spans="3:7">
      <c r="E1337" s="18" t="s">
        <v>272</v>
      </c>
      <c r="F1337" s="19" t="s">
        <v>273</v>
      </c>
      <c r="G1337" s="12">
        <v>3177082.7303999998</v>
      </c>
    </row>
    <row r="1338" spans="3:7" ht="31.5">
      <c r="C1338" s="18" t="s">
        <v>2015</v>
      </c>
      <c r="F1338" s="19" t="s">
        <v>2016</v>
      </c>
      <c r="G1338" s="12">
        <v>3761401.2091999999</v>
      </c>
    </row>
    <row r="1339" spans="3:7">
      <c r="D1339" s="18" t="s">
        <v>1984</v>
      </c>
      <c r="F1339" s="19" t="s">
        <v>2471</v>
      </c>
      <c r="G1339" s="12">
        <v>185322.56090000001</v>
      </c>
    </row>
    <row r="1340" spans="3:7">
      <c r="D1340" s="18" t="s">
        <v>254</v>
      </c>
      <c r="F1340" s="19" t="s">
        <v>2467</v>
      </c>
      <c r="G1340" s="12">
        <v>326017.95480000001</v>
      </c>
    </row>
    <row r="1341" spans="3:7" ht="21">
      <c r="D1341" s="18" t="s">
        <v>251</v>
      </c>
      <c r="F1341" s="19" t="s">
        <v>2472</v>
      </c>
      <c r="G1341" s="12">
        <v>24526.8128</v>
      </c>
    </row>
    <row r="1342" spans="3:7">
      <c r="D1342" s="18" t="s">
        <v>255</v>
      </c>
      <c r="F1342" s="19" t="s">
        <v>2459</v>
      </c>
      <c r="G1342" s="12">
        <v>13225.734700000001</v>
      </c>
    </row>
    <row r="1343" spans="3:7">
      <c r="D1343" s="18" t="s">
        <v>1956</v>
      </c>
      <c r="F1343" s="19" t="s">
        <v>2468</v>
      </c>
      <c r="G1343" s="12">
        <v>1338278.8674000001</v>
      </c>
    </row>
    <row r="1344" spans="3:7">
      <c r="E1344" s="18" t="s">
        <v>231</v>
      </c>
      <c r="F1344" s="19" t="s">
        <v>271</v>
      </c>
      <c r="G1344" s="12">
        <v>1145664.4443600001</v>
      </c>
    </row>
    <row r="1345" spans="3:7">
      <c r="E1345" s="18" t="s">
        <v>272</v>
      </c>
      <c r="F1345" s="19" t="s">
        <v>273</v>
      </c>
      <c r="G1345" s="12">
        <v>192614.42308000001</v>
      </c>
    </row>
    <row r="1346" spans="3:7">
      <c r="D1346" s="18" t="s">
        <v>244</v>
      </c>
      <c r="F1346" s="19" t="s">
        <v>2475</v>
      </c>
      <c r="G1346" s="12">
        <v>1855859.9867</v>
      </c>
    </row>
    <row r="1347" spans="3:7">
      <c r="E1347" s="18" t="s">
        <v>231</v>
      </c>
      <c r="F1347" s="19" t="s">
        <v>271</v>
      </c>
      <c r="G1347" s="12">
        <v>1352321.5556300001</v>
      </c>
    </row>
    <row r="1348" spans="3:7">
      <c r="E1348" s="18" t="s">
        <v>272</v>
      </c>
      <c r="F1348" s="19" t="s">
        <v>273</v>
      </c>
      <c r="G1348" s="12">
        <v>503538.43111</v>
      </c>
    </row>
    <row r="1349" spans="3:7">
      <c r="D1349" s="18" t="s">
        <v>221</v>
      </c>
      <c r="F1349" s="19" t="s">
        <v>2474</v>
      </c>
      <c r="G1349" s="12">
        <v>18169.2919</v>
      </c>
    </row>
    <row r="1350" spans="3:7">
      <c r="E1350" s="18" t="s">
        <v>272</v>
      </c>
      <c r="F1350" s="19" t="s">
        <v>273</v>
      </c>
      <c r="G1350" s="12">
        <v>18169.29192</v>
      </c>
    </row>
    <row r="1351" spans="3:7" ht="21">
      <c r="C1351" s="18" t="s">
        <v>2435</v>
      </c>
      <c r="F1351" s="19" t="s">
        <v>2436</v>
      </c>
      <c r="G1351" s="12">
        <v>9841075.8786999993</v>
      </c>
    </row>
    <row r="1352" spans="3:7">
      <c r="D1352" s="18" t="s">
        <v>272</v>
      </c>
      <c r="F1352" s="19" t="s">
        <v>2471</v>
      </c>
      <c r="G1352" s="12">
        <v>1410008.9154000001</v>
      </c>
    </row>
    <row r="1353" spans="3:7">
      <c r="D1353" s="18" t="s">
        <v>255</v>
      </c>
      <c r="F1353" s="19" t="s">
        <v>2467</v>
      </c>
      <c r="G1353" s="12">
        <v>628825.62159999995</v>
      </c>
    </row>
    <row r="1354" spans="3:7">
      <c r="D1354" s="18" t="s">
        <v>244</v>
      </c>
      <c r="F1354" s="19" t="s">
        <v>2474</v>
      </c>
      <c r="G1354" s="12">
        <v>7503.78</v>
      </c>
    </row>
    <row r="1355" spans="3:7">
      <c r="E1355" s="18" t="s">
        <v>272</v>
      </c>
      <c r="F1355" s="19" t="s">
        <v>273</v>
      </c>
      <c r="G1355" s="12">
        <v>7503.78</v>
      </c>
    </row>
    <row r="1356" spans="3:7" ht="21">
      <c r="D1356" s="18" t="s">
        <v>286</v>
      </c>
      <c r="F1356" s="19" t="s">
        <v>2472</v>
      </c>
      <c r="G1356" s="12">
        <v>177168.0754</v>
      </c>
    </row>
    <row r="1357" spans="3:7">
      <c r="D1357" s="18" t="s">
        <v>314</v>
      </c>
      <c r="F1357" s="19" t="s">
        <v>2459</v>
      </c>
      <c r="G1357" s="12">
        <v>614055.38179999997</v>
      </c>
    </row>
    <row r="1358" spans="3:7">
      <c r="D1358" s="18" t="s">
        <v>299</v>
      </c>
      <c r="F1358" s="19" t="s">
        <v>2468</v>
      </c>
      <c r="G1358" s="12">
        <v>3411517.5569000002</v>
      </c>
    </row>
    <row r="1359" spans="3:7">
      <c r="E1359" s="18" t="s">
        <v>231</v>
      </c>
      <c r="F1359" s="19" t="s">
        <v>271</v>
      </c>
      <c r="G1359" s="12">
        <v>494342.39299999998</v>
      </c>
    </row>
    <row r="1360" spans="3:7">
      <c r="E1360" s="18" t="s">
        <v>272</v>
      </c>
      <c r="F1360" s="19" t="s">
        <v>273</v>
      </c>
      <c r="G1360" s="12">
        <v>2917175.1639</v>
      </c>
    </row>
    <row r="1361" spans="3:7">
      <c r="D1361" s="18" t="s">
        <v>2321</v>
      </c>
      <c r="F1361" s="19" t="s">
        <v>2475</v>
      </c>
      <c r="G1361" s="12">
        <v>3591996.5474999999</v>
      </c>
    </row>
    <row r="1362" spans="3:7">
      <c r="E1362" s="18" t="s">
        <v>231</v>
      </c>
      <c r="F1362" s="19" t="s">
        <v>271</v>
      </c>
      <c r="G1362" s="12">
        <v>746826</v>
      </c>
    </row>
    <row r="1363" spans="3:7">
      <c r="E1363" s="18" t="s">
        <v>272</v>
      </c>
      <c r="F1363" s="19" t="s">
        <v>273</v>
      </c>
      <c r="G1363" s="12">
        <v>2845170.5474999999</v>
      </c>
    </row>
    <row r="1364" spans="3:7" ht="21">
      <c r="C1364" s="18" t="s">
        <v>2019</v>
      </c>
      <c r="F1364" s="19" t="s">
        <v>2020</v>
      </c>
      <c r="G1364" s="12">
        <v>633532.56310000003</v>
      </c>
    </row>
    <row r="1365" spans="3:7" ht="21">
      <c r="D1365" s="18" t="s">
        <v>286</v>
      </c>
      <c r="F1365" s="19" t="s">
        <v>2472</v>
      </c>
      <c r="G1365" s="12">
        <v>21173</v>
      </c>
    </row>
    <row r="1366" spans="3:7">
      <c r="D1366" s="18" t="s">
        <v>314</v>
      </c>
      <c r="F1366" s="19" t="s">
        <v>2459</v>
      </c>
      <c r="G1366" s="12">
        <v>612359.56310000003</v>
      </c>
    </row>
    <row r="1367" spans="3:7" ht="31.5">
      <c r="C1367" s="18" t="s">
        <v>2021</v>
      </c>
      <c r="F1367" s="19" t="s">
        <v>2022</v>
      </c>
      <c r="G1367" s="12">
        <v>6917723.8532999996</v>
      </c>
    </row>
    <row r="1368" spans="3:7">
      <c r="D1368" s="18" t="s">
        <v>231</v>
      </c>
      <c r="F1368" s="19" t="s">
        <v>2471</v>
      </c>
      <c r="G1368" s="12">
        <v>4696164.4230000004</v>
      </c>
    </row>
    <row r="1369" spans="3:7">
      <c r="D1369" s="18" t="s">
        <v>1984</v>
      </c>
      <c r="F1369" s="19" t="s">
        <v>2467</v>
      </c>
      <c r="G1369" s="12">
        <v>924880.10510000004</v>
      </c>
    </row>
    <row r="1370" spans="3:7">
      <c r="D1370" s="18" t="s">
        <v>251</v>
      </c>
      <c r="F1370" s="19" t="s">
        <v>2474</v>
      </c>
      <c r="G1370" s="12">
        <v>308820.10269999999</v>
      </c>
    </row>
    <row r="1371" spans="3:7">
      <c r="E1371" s="18" t="s">
        <v>272</v>
      </c>
      <c r="F1371" s="19" t="s">
        <v>273</v>
      </c>
      <c r="G1371" s="12">
        <v>308820.10269999999</v>
      </c>
    </row>
    <row r="1372" spans="3:7" ht="21">
      <c r="D1372" s="18" t="s">
        <v>286</v>
      </c>
      <c r="F1372" s="19" t="s">
        <v>2472</v>
      </c>
      <c r="G1372" s="12">
        <v>303563.14</v>
      </c>
    </row>
    <row r="1373" spans="3:7">
      <c r="D1373" s="18" t="s">
        <v>314</v>
      </c>
      <c r="F1373" s="19" t="s">
        <v>2459</v>
      </c>
      <c r="G1373" s="12">
        <v>282769.76069999998</v>
      </c>
    </row>
    <row r="1374" spans="3:7">
      <c r="D1374" s="18" t="s">
        <v>299</v>
      </c>
      <c r="F1374" s="19" t="s">
        <v>2468</v>
      </c>
      <c r="G1374" s="12">
        <v>276633.14939999999</v>
      </c>
    </row>
    <row r="1375" spans="3:7">
      <c r="E1375" s="18" t="s">
        <v>231</v>
      </c>
      <c r="F1375" s="19" t="s">
        <v>271</v>
      </c>
      <c r="G1375" s="12">
        <v>88686.988570000001</v>
      </c>
    </row>
    <row r="1376" spans="3:7">
      <c r="E1376" s="18" t="s">
        <v>272</v>
      </c>
      <c r="F1376" s="19" t="s">
        <v>273</v>
      </c>
      <c r="G1376" s="12">
        <v>187946.16080000001</v>
      </c>
    </row>
    <row r="1377" spans="3:7">
      <c r="D1377" s="18" t="s">
        <v>2321</v>
      </c>
      <c r="F1377" s="19" t="s">
        <v>2475</v>
      </c>
      <c r="G1377" s="12">
        <v>124893.1725</v>
      </c>
    </row>
    <row r="1378" spans="3:7">
      <c r="E1378" s="18" t="s">
        <v>272</v>
      </c>
      <c r="F1378" s="19" t="s">
        <v>273</v>
      </c>
      <c r="G1378" s="12">
        <v>124893.17247999999</v>
      </c>
    </row>
    <row r="1379" spans="3:7" ht="31.5">
      <c r="C1379" s="18" t="s">
        <v>2027</v>
      </c>
      <c r="F1379" s="19" t="s">
        <v>2028</v>
      </c>
      <c r="G1379" s="12">
        <v>5768711.6118999999</v>
      </c>
    </row>
    <row r="1380" spans="3:7">
      <c r="D1380" s="18" t="s">
        <v>254</v>
      </c>
      <c r="F1380" s="19" t="s">
        <v>2459</v>
      </c>
      <c r="G1380" s="12">
        <v>2892.8573999999999</v>
      </c>
    </row>
    <row r="1381" spans="3:7">
      <c r="D1381" s="18" t="s">
        <v>251</v>
      </c>
      <c r="F1381" s="19" t="s">
        <v>2468</v>
      </c>
      <c r="G1381" s="12">
        <v>2007142.1806000001</v>
      </c>
    </row>
    <row r="1382" spans="3:7">
      <c r="E1382" s="18" t="s">
        <v>231</v>
      </c>
      <c r="F1382" s="19" t="s">
        <v>271</v>
      </c>
      <c r="G1382" s="12">
        <v>1308277.7520000001</v>
      </c>
    </row>
    <row r="1383" spans="3:7">
      <c r="E1383" s="18" t="s">
        <v>272</v>
      </c>
      <c r="F1383" s="19" t="s">
        <v>273</v>
      </c>
      <c r="G1383" s="12">
        <v>698864.42860999994</v>
      </c>
    </row>
    <row r="1384" spans="3:7">
      <c r="D1384" s="18" t="s">
        <v>255</v>
      </c>
      <c r="F1384" s="19" t="s">
        <v>2467</v>
      </c>
      <c r="G1384" s="12">
        <v>251498.4332</v>
      </c>
    </row>
    <row r="1385" spans="3:7">
      <c r="D1385" s="18" t="s">
        <v>244</v>
      </c>
      <c r="F1385" s="19" t="s">
        <v>2474</v>
      </c>
      <c r="G1385" s="12">
        <v>156999.897</v>
      </c>
    </row>
    <row r="1386" spans="3:7">
      <c r="E1386" s="18" t="s">
        <v>272</v>
      </c>
      <c r="F1386" s="19" t="s">
        <v>273</v>
      </c>
      <c r="G1386" s="12">
        <v>156999.89696000001</v>
      </c>
    </row>
    <row r="1387" spans="3:7" ht="21">
      <c r="D1387" s="18" t="s">
        <v>286</v>
      </c>
      <c r="F1387" s="19" t="s">
        <v>2472</v>
      </c>
      <c r="G1387" s="12">
        <v>6300</v>
      </c>
    </row>
    <row r="1388" spans="3:7" ht="21">
      <c r="D1388" s="18" t="s">
        <v>288</v>
      </c>
      <c r="F1388" s="19" t="s">
        <v>2473</v>
      </c>
      <c r="G1388" s="12">
        <v>8942</v>
      </c>
    </row>
    <row r="1389" spans="3:7">
      <c r="D1389" s="18" t="s">
        <v>2321</v>
      </c>
      <c r="F1389" s="19" t="s">
        <v>2475</v>
      </c>
      <c r="G1389" s="12">
        <v>3334936.2437999998</v>
      </c>
    </row>
    <row r="1390" spans="3:7">
      <c r="E1390" s="18" t="s">
        <v>231</v>
      </c>
      <c r="F1390" s="19" t="s">
        <v>271</v>
      </c>
      <c r="G1390" s="12">
        <v>2326913.4354400001</v>
      </c>
    </row>
    <row r="1391" spans="3:7">
      <c r="E1391" s="18" t="s">
        <v>272</v>
      </c>
      <c r="F1391" s="19" t="s">
        <v>273</v>
      </c>
      <c r="G1391" s="12">
        <v>1008022.8083</v>
      </c>
    </row>
    <row r="1392" spans="3:7" ht="21">
      <c r="C1392" s="18" t="s">
        <v>2440</v>
      </c>
      <c r="F1392" s="19" t="s">
        <v>2441</v>
      </c>
      <c r="G1392" s="12">
        <v>1340710.2113000001</v>
      </c>
    </row>
    <row r="1393" spans="3:7">
      <c r="D1393" s="18" t="s">
        <v>255</v>
      </c>
      <c r="F1393" s="19" t="s">
        <v>2467</v>
      </c>
      <c r="G1393" s="12">
        <v>176201.2113</v>
      </c>
    </row>
    <row r="1394" spans="3:7" ht="21">
      <c r="D1394" s="18" t="s">
        <v>286</v>
      </c>
      <c r="F1394" s="19" t="s">
        <v>2472</v>
      </c>
      <c r="G1394" s="12">
        <v>271000</v>
      </c>
    </row>
    <row r="1395" spans="3:7">
      <c r="D1395" s="18" t="s">
        <v>2321</v>
      </c>
      <c r="F1395" s="19" t="s">
        <v>2475</v>
      </c>
      <c r="G1395" s="12">
        <v>893509</v>
      </c>
    </row>
    <row r="1396" spans="3:7">
      <c r="E1396" s="18" t="s">
        <v>231</v>
      </c>
      <c r="F1396" s="19" t="s">
        <v>271</v>
      </c>
      <c r="G1396" s="12">
        <v>879059</v>
      </c>
    </row>
    <row r="1397" spans="3:7">
      <c r="E1397" s="18" t="s">
        <v>272</v>
      </c>
      <c r="F1397" s="19" t="s">
        <v>273</v>
      </c>
      <c r="G1397" s="12">
        <v>14450</v>
      </c>
    </row>
    <row r="1398" spans="3:7">
      <c r="C1398" s="18" t="s">
        <v>2443</v>
      </c>
      <c r="F1398" s="19" t="s">
        <v>2444</v>
      </c>
      <c r="G1398" s="12">
        <v>11295527.891100001</v>
      </c>
    </row>
    <row r="1399" spans="3:7">
      <c r="D1399" s="18" t="s">
        <v>255</v>
      </c>
      <c r="F1399" s="19" t="s">
        <v>2467</v>
      </c>
      <c r="G1399" s="12">
        <v>479864.13990000001</v>
      </c>
    </row>
    <row r="1400" spans="3:7">
      <c r="D1400" s="18" t="s">
        <v>244</v>
      </c>
      <c r="F1400" s="19" t="s">
        <v>2474</v>
      </c>
      <c r="G1400" s="12">
        <v>2321538.5129</v>
      </c>
    </row>
    <row r="1401" spans="3:7">
      <c r="E1401" s="18" t="s">
        <v>272</v>
      </c>
      <c r="F1401" s="19" t="s">
        <v>273</v>
      </c>
      <c r="G1401" s="12">
        <v>2321538.5129399998</v>
      </c>
    </row>
    <row r="1402" spans="3:7" ht="21">
      <c r="D1402" s="18" t="s">
        <v>286</v>
      </c>
      <c r="F1402" s="19" t="s">
        <v>2472</v>
      </c>
      <c r="G1402" s="12">
        <v>1861956.2208</v>
      </c>
    </row>
    <row r="1403" spans="3:7" ht="21">
      <c r="D1403" s="18" t="s">
        <v>288</v>
      </c>
      <c r="F1403" s="19" t="s">
        <v>2473</v>
      </c>
      <c r="G1403" s="12">
        <v>35567.357600000003</v>
      </c>
    </row>
    <row r="1404" spans="3:7">
      <c r="D1404" s="18" t="s">
        <v>314</v>
      </c>
      <c r="F1404" s="19" t="s">
        <v>2459</v>
      </c>
      <c r="G1404" s="12">
        <v>3415928.9644999998</v>
      </c>
    </row>
    <row r="1405" spans="3:7">
      <c r="D1405" s="18" t="s">
        <v>299</v>
      </c>
      <c r="F1405" s="19" t="s">
        <v>2468</v>
      </c>
      <c r="G1405" s="12">
        <v>2008651.1835</v>
      </c>
    </row>
    <row r="1406" spans="3:7">
      <c r="E1406" s="18" t="s">
        <v>231</v>
      </c>
      <c r="F1406" s="19" t="s">
        <v>271</v>
      </c>
      <c r="G1406" s="12">
        <v>459664</v>
      </c>
    </row>
    <row r="1407" spans="3:7">
      <c r="E1407" s="18" t="s">
        <v>272</v>
      </c>
      <c r="F1407" s="19" t="s">
        <v>273</v>
      </c>
      <c r="G1407" s="12">
        <v>1548987.1835</v>
      </c>
    </row>
    <row r="1408" spans="3:7">
      <c r="D1408" s="18" t="s">
        <v>2321</v>
      </c>
      <c r="F1408" s="19" t="s">
        <v>2475</v>
      </c>
      <c r="G1408" s="12">
        <v>1172021.5118</v>
      </c>
    </row>
    <row r="1409" spans="2:7">
      <c r="E1409" s="18" t="s">
        <v>231</v>
      </c>
      <c r="F1409" s="19" t="s">
        <v>271</v>
      </c>
      <c r="G1409" s="12">
        <v>377709.99952000001</v>
      </c>
    </row>
    <row r="1410" spans="2:7">
      <c r="E1410" s="18" t="s">
        <v>272</v>
      </c>
      <c r="F1410" s="19" t="s">
        <v>273</v>
      </c>
      <c r="G1410" s="12">
        <v>794311.51231999998</v>
      </c>
    </row>
    <row r="1411" spans="2:7">
      <c r="B1411" s="18" t="s">
        <v>280</v>
      </c>
      <c r="F1411" s="19" t="s">
        <v>2476</v>
      </c>
      <c r="G1411" s="12">
        <v>146500963.23100001</v>
      </c>
    </row>
    <row r="1412" spans="2:7" ht="21">
      <c r="C1412" s="18" t="s">
        <v>303</v>
      </c>
      <c r="F1412" s="19" t="s">
        <v>304</v>
      </c>
      <c r="G1412" s="12">
        <v>70594287.928900003</v>
      </c>
    </row>
    <row r="1413" spans="2:7">
      <c r="D1413" s="18" t="s">
        <v>214</v>
      </c>
      <c r="F1413" s="19" t="s">
        <v>2477</v>
      </c>
      <c r="G1413" s="12">
        <v>6946468.9112</v>
      </c>
    </row>
    <row r="1414" spans="2:7">
      <c r="D1414" s="18" t="s">
        <v>225</v>
      </c>
      <c r="F1414" s="19" t="s">
        <v>2478</v>
      </c>
      <c r="G1414" s="12">
        <v>30329326.2476</v>
      </c>
    </row>
    <row r="1415" spans="2:7">
      <c r="D1415" s="18" t="s">
        <v>227</v>
      </c>
      <c r="F1415" s="19" t="s">
        <v>2479</v>
      </c>
      <c r="G1415" s="12">
        <v>397133.3273</v>
      </c>
    </row>
    <row r="1416" spans="2:7">
      <c r="D1416" s="18" t="s">
        <v>231</v>
      </c>
      <c r="F1416" s="19" t="s">
        <v>2480</v>
      </c>
      <c r="G1416" s="12">
        <v>32921359.4428</v>
      </c>
    </row>
    <row r="1417" spans="2:7">
      <c r="C1417" s="18" t="s">
        <v>2378</v>
      </c>
      <c r="F1417" s="19" t="s">
        <v>2379</v>
      </c>
      <c r="G1417" s="12">
        <v>630423.20700000005</v>
      </c>
    </row>
    <row r="1418" spans="2:7" ht="42">
      <c r="D1418" s="18" t="s">
        <v>2067</v>
      </c>
      <c r="F1418" s="19" t="s">
        <v>2481</v>
      </c>
      <c r="G1418" s="12">
        <v>630423.20700000005</v>
      </c>
    </row>
    <row r="1419" spans="2:7" ht="21">
      <c r="C1419" s="18" t="s">
        <v>2389</v>
      </c>
      <c r="F1419" s="19" t="s">
        <v>2390</v>
      </c>
      <c r="G1419" s="12">
        <v>85999.998999999996</v>
      </c>
    </row>
    <row r="1420" spans="2:7" ht="42">
      <c r="D1420" s="18" t="s">
        <v>2067</v>
      </c>
      <c r="F1420" s="19" t="s">
        <v>2481</v>
      </c>
      <c r="G1420" s="12">
        <v>85999.998999999996</v>
      </c>
    </row>
    <row r="1421" spans="2:7" ht="21">
      <c r="C1421" s="18" t="s">
        <v>2000</v>
      </c>
      <c r="F1421" s="19" t="s">
        <v>2001</v>
      </c>
      <c r="G1421" s="12">
        <v>30144943.8792</v>
      </c>
    </row>
    <row r="1422" spans="2:7">
      <c r="D1422" s="18" t="s">
        <v>272</v>
      </c>
      <c r="F1422" s="19" t="s">
        <v>2482</v>
      </c>
      <c r="G1422" s="12">
        <v>5724673.4365999997</v>
      </c>
    </row>
    <row r="1423" spans="2:7">
      <c r="D1423" s="18" t="s">
        <v>255</v>
      </c>
      <c r="F1423" s="19" t="s">
        <v>2478</v>
      </c>
      <c r="G1423" s="12">
        <v>6976154.7947000004</v>
      </c>
    </row>
    <row r="1424" spans="2:7">
      <c r="D1424" s="18" t="s">
        <v>1956</v>
      </c>
      <c r="F1424" s="19" t="s">
        <v>2483</v>
      </c>
      <c r="G1424" s="12">
        <v>111285.8423</v>
      </c>
    </row>
    <row r="1425" spans="3:7">
      <c r="D1425" s="18" t="s">
        <v>244</v>
      </c>
      <c r="F1425" s="19" t="s">
        <v>2480</v>
      </c>
      <c r="G1425" s="12">
        <v>17332829.805599999</v>
      </c>
    </row>
    <row r="1426" spans="3:7">
      <c r="C1426" s="18" t="s">
        <v>2484</v>
      </c>
      <c r="F1426" s="19" t="s">
        <v>2485</v>
      </c>
      <c r="G1426" s="12">
        <v>13977.6</v>
      </c>
    </row>
    <row r="1427" spans="3:7">
      <c r="D1427" s="18" t="s">
        <v>255</v>
      </c>
      <c r="F1427" s="19" t="s">
        <v>2478</v>
      </c>
      <c r="G1427" s="12">
        <v>13977.6</v>
      </c>
    </row>
    <row r="1428" spans="3:7" ht="31.5">
      <c r="C1428" s="18" t="s">
        <v>2015</v>
      </c>
      <c r="F1428" s="19" t="s">
        <v>2016</v>
      </c>
      <c r="G1428" s="12">
        <v>901519.43649999995</v>
      </c>
    </row>
    <row r="1429" spans="3:7">
      <c r="D1429" s="18" t="s">
        <v>257</v>
      </c>
      <c r="F1429" s="19" t="s">
        <v>2482</v>
      </c>
      <c r="G1429" s="12">
        <v>371327.46659999999</v>
      </c>
    </row>
    <row r="1430" spans="3:7">
      <c r="D1430" s="18" t="s">
        <v>261</v>
      </c>
      <c r="F1430" s="19" t="s">
        <v>2478</v>
      </c>
      <c r="G1430" s="12">
        <v>120204.2328</v>
      </c>
    </row>
    <row r="1431" spans="3:7">
      <c r="D1431" s="18" t="s">
        <v>262</v>
      </c>
      <c r="F1431" s="19" t="s">
        <v>2483</v>
      </c>
      <c r="G1431" s="12">
        <v>2159.5439999999999</v>
      </c>
    </row>
    <row r="1432" spans="3:7">
      <c r="D1432" s="18" t="s">
        <v>263</v>
      </c>
      <c r="F1432" s="19" t="s">
        <v>2480</v>
      </c>
      <c r="G1432" s="12">
        <v>407828.19319999998</v>
      </c>
    </row>
    <row r="1433" spans="3:7" ht="21">
      <c r="C1433" s="18" t="s">
        <v>2435</v>
      </c>
      <c r="F1433" s="19" t="s">
        <v>2436</v>
      </c>
      <c r="G1433" s="12">
        <v>12659207.540100001</v>
      </c>
    </row>
    <row r="1434" spans="3:7">
      <c r="D1434" s="18" t="s">
        <v>1956</v>
      </c>
      <c r="F1434" s="19" t="s">
        <v>2478</v>
      </c>
      <c r="G1434" s="12">
        <v>3712931.8132000002</v>
      </c>
    </row>
    <row r="1435" spans="3:7">
      <c r="D1435" s="18" t="s">
        <v>2040</v>
      </c>
      <c r="F1435" s="19" t="s">
        <v>2482</v>
      </c>
      <c r="G1435" s="12">
        <v>2130307.5728000002</v>
      </c>
    </row>
    <row r="1436" spans="3:7">
      <c r="D1436" s="18" t="s">
        <v>316</v>
      </c>
      <c r="F1436" s="19" t="s">
        <v>2480</v>
      </c>
      <c r="G1436" s="12">
        <v>6790826.3691999996</v>
      </c>
    </row>
    <row r="1437" spans="3:7">
      <c r="D1437" s="18" t="s">
        <v>2278</v>
      </c>
      <c r="F1437" s="19" t="s">
        <v>2483</v>
      </c>
      <c r="G1437" s="12">
        <v>25141.784899999999</v>
      </c>
    </row>
    <row r="1438" spans="3:7" ht="21">
      <c r="C1438" s="18" t="s">
        <v>2019</v>
      </c>
      <c r="F1438" s="19" t="s">
        <v>2020</v>
      </c>
      <c r="G1438" s="12">
        <v>2641227.0617999998</v>
      </c>
    </row>
    <row r="1439" spans="3:7">
      <c r="D1439" s="18" t="s">
        <v>272</v>
      </c>
      <c r="F1439" s="19" t="s">
        <v>2482</v>
      </c>
      <c r="G1439" s="12">
        <v>556124.04639999999</v>
      </c>
    </row>
    <row r="1440" spans="3:7">
      <c r="D1440" s="18" t="s">
        <v>244</v>
      </c>
      <c r="F1440" s="19" t="s">
        <v>2480</v>
      </c>
      <c r="G1440" s="12">
        <v>2085103.0153999999</v>
      </c>
    </row>
    <row r="1441" spans="3:7" ht="31.5">
      <c r="C1441" s="18" t="s">
        <v>2021</v>
      </c>
      <c r="F1441" s="19" t="s">
        <v>2022</v>
      </c>
      <c r="G1441" s="12">
        <v>1450117.2619</v>
      </c>
    </row>
    <row r="1442" spans="3:7">
      <c r="D1442" s="18" t="s">
        <v>272</v>
      </c>
      <c r="F1442" s="19" t="s">
        <v>2482</v>
      </c>
      <c r="G1442" s="12">
        <v>333090.72159999999</v>
      </c>
    </row>
    <row r="1443" spans="3:7">
      <c r="D1443" s="18" t="s">
        <v>255</v>
      </c>
      <c r="F1443" s="19" t="s">
        <v>2478</v>
      </c>
      <c r="G1443" s="12">
        <v>126737.70849999999</v>
      </c>
    </row>
    <row r="1444" spans="3:7">
      <c r="D1444" s="18" t="s">
        <v>1956</v>
      </c>
      <c r="F1444" s="19" t="s">
        <v>2483</v>
      </c>
      <c r="G1444" s="12">
        <v>12751.621999999999</v>
      </c>
    </row>
    <row r="1445" spans="3:7">
      <c r="D1445" s="18" t="s">
        <v>244</v>
      </c>
      <c r="F1445" s="19" t="s">
        <v>2480</v>
      </c>
      <c r="G1445" s="12">
        <v>977537.20979999995</v>
      </c>
    </row>
    <row r="1446" spans="3:7" ht="31.5">
      <c r="C1446" s="18" t="s">
        <v>2027</v>
      </c>
      <c r="F1446" s="19" t="s">
        <v>2028</v>
      </c>
      <c r="G1446" s="12">
        <v>874985.94660000002</v>
      </c>
    </row>
    <row r="1447" spans="3:7">
      <c r="D1447" s="18" t="s">
        <v>2040</v>
      </c>
      <c r="F1447" s="19" t="s">
        <v>2482</v>
      </c>
      <c r="G1447" s="12">
        <v>97390.849900000001</v>
      </c>
    </row>
    <row r="1448" spans="3:7">
      <c r="D1448" s="18" t="s">
        <v>314</v>
      </c>
      <c r="F1448" s="19" t="s">
        <v>2483</v>
      </c>
      <c r="G1448" s="12">
        <v>0</v>
      </c>
    </row>
    <row r="1449" spans="3:7">
      <c r="D1449" s="18" t="s">
        <v>299</v>
      </c>
      <c r="F1449" s="19" t="s">
        <v>2480</v>
      </c>
      <c r="G1449" s="12">
        <v>714944.09750000003</v>
      </c>
    </row>
    <row r="1450" spans="3:7">
      <c r="D1450" s="18" t="s">
        <v>2278</v>
      </c>
      <c r="F1450" s="19" t="s">
        <v>2478</v>
      </c>
      <c r="G1450" s="12">
        <v>62650.999199999998</v>
      </c>
    </row>
    <row r="1451" spans="3:7" ht="21">
      <c r="C1451" s="18" t="s">
        <v>2440</v>
      </c>
      <c r="F1451" s="19" t="s">
        <v>2441</v>
      </c>
      <c r="G1451" s="12">
        <v>225.75</v>
      </c>
    </row>
    <row r="1452" spans="3:7">
      <c r="D1452" s="18" t="s">
        <v>316</v>
      </c>
      <c r="F1452" s="19" t="s">
        <v>2478</v>
      </c>
      <c r="G1452" s="12">
        <v>225.75</v>
      </c>
    </row>
    <row r="1453" spans="3:7">
      <c r="D1453" s="18" t="s">
        <v>2384</v>
      </c>
      <c r="F1453" s="19" t="s">
        <v>2480</v>
      </c>
      <c r="G1453" s="12">
        <v>0</v>
      </c>
    </row>
    <row r="1454" spans="3:7">
      <c r="C1454" s="18" t="s">
        <v>2443</v>
      </c>
      <c r="F1454" s="19" t="s">
        <v>2444</v>
      </c>
      <c r="G1454" s="12">
        <v>26504047.619899999</v>
      </c>
    </row>
    <row r="1455" spans="3:7">
      <c r="D1455" s="18" t="s">
        <v>2040</v>
      </c>
      <c r="F1455" s="19" t="s">
        <v>2482</v>
      </c>
      <c r="G1455" s="12">
        <v>4454099.5323999999</v>
      </c>
    </row>
    <row r="1456" spans="3:7">
      <c r="D1456" s="18" t="s">
        <v>316</v>
      </c>
      <c r="F1456" s="19" t="s">
        <v>2478</v>
      </c>
      <c r="G1456" s="12">
        <v>6213074.7786999997</v>
      </c>
    </row>
    <row r="1457" spans="1:7">
      <c r="D1457" s="18" t="s">
        <v>2208</v>
      </c>
      <c r="F1457" s="19" t="s">
        <v>2483</v>
      </c>
      <c r="G1457" s="12">
        <v>112987.3478</v>
      </c>
    </row>
    <row r="1458" spans="1:7">
      <c r="D1458" s="18" t="s">
        <v>2384</v>
      </c>
      <c r="F1458" s="19" t="s">
        <v>2480</v>
      </c>
      <c r="G1458" s="12">
        <v>15723885.961100001</v>
      </c>
    </row>
    <row r="1459" spans="1:7">
      <c r="A1459" s="17" t="s">
        <v>2486</v>
      </c>
      <c r="B1459" s="17"/>
      <c r="C1459" s="17"/>
      <c r="D1459" s="17"/>
      <c r="E1459" s="17"/>
      <c r="F1459" s="10" t="s">
        <v>2487</v>
      </c>
      <c r="G1459" s="11">
        <v>398540352.19669998</v>
      </c>
    </row>
    <row r="1460" spans="1:7">
      <c r="B1460" s="18" t="s">
        <v>211</v>
      </c>
      <c r="F1460" s="19" t="s">
        <v>2488</v>
      </c>
      <c r="G1460" s="12">
        <v>127570328.876</v>
      </c>
    </row>
    <row r="1461" spans="1:7" ht="21">
      <c r="C1461" s="18" t="s">
        <v>303</v>
      </c>
      <c r="F1461" s="19" t="s">
        <v>304</v>
      </c>
      <c r="G1461" s="12">
        <v>4907608.1206</v>
      </c>
    </row>
    <row r="1462" spans="1:7">
      <c r="D1462" s="18" t="s">
        <v>277</v>
      </c>
      <c r="F1462" s="19" t="s">
        <v>2489</v>
      </c>
      <c r="G1462" s="12">
        <v>4907608.1206</v>
      </c>
    </row>
    <row r="1463" spans="1:7">
      <c r="C1463" s="18" t="s">
        <v>1964</v>
      </c>
      <c r="F1463" s="19" t="s">
        <v>1965</v>
      </c>
      <c r="G1463" s="12">
        <v>40257107.786600001</v>
      </c>
    </row>
    <row r="1464" spans="1:7" ht="31.5">
      <c r="D1464" s="18" t="s">
        <v>318</v>
      </c>
      <c r="F1464" s="19" t="s">
        <v>2490</v>
      </c>
      <c r="G1464" s="12">
        <v>40257107.786600001</v>
      </c>
    </row>
    <row r="1465" spans="1:7">
      <c r="E1465" s="18" t="s">
        <v>229</v>
      </c>
      <c r="F1465" s="19" t="s">
        <v>2491</v>
      </c>
      <c r="G1465" s="12">
        <v>872215.25509999995</v>
      </c>
    </row>
    <row r="1466" spans="1:7">
      <c r="E1466" s="18" t="s">
        <v>230</v>
      </c>
      <c r="F1466" s="19" t="s">
        <v>2492</v>
      </c>
      <c r="G1466" s="12">
        <v>27000</v>
      </c>
    </row>
    <row r="1467" spans="1:7">
      <c r="E1467" s="18" t="s">
        <v>234</v>
      </c>
      <c r="F1467" s="19" t="s">
        <v>2493</v>
      </c>
      <c r="G1467" s="12">
        <v>105626.68915999999</v>
      </c>
    </row>
    <row r="1468" spans="1:7" ht="21">
      <c r="E1468" s="18" t="s">
        <v>236</v>
      </c>
      <c r="F1468" s="19" t="s">
        <v>2494</v>
      </c>
      <c r="G1468" s="12">
        <v>1284318.4909000001</v>
      </c>
    </row>
    <row r="1469" spans="1:7">
      <c r="E1469" s="18" t="s">
        <v>238</v>
      </c>
      <c r="F1469" s="19" t="s">
        <v>2495</v>
      </c>
      <c r="G1469" s="12">
        <v>8090757</v>
      </c>
    </row>
    <row r="1470" spans="1:7">
      <c r="E1470" s="18" t="s">
        <v>240</v>
      </c>
      <c r="F1470" s="19" t="s">
        <v>2496</v>
      </c>
      <c r="G1470" s="12">
        <v>11008954.14456</v>
      </c>
    </row>
    <row r="1471" spans="1:7">
      <c r="E1471" s="18" t="s">
        <v>321</v>
      </c>
      <c r="F1471" s="19" t="s">
        <v>2497</v>
      </c>
      <c r="G1471" s="12">
        <v>10820160.199999999</v>
      </c>
    </row>
    <row r="1472" spans="1:7">
      <c r="E1472" s="18" t="s">
        <v>323</v>
      </c>
      <c r="F1472" s="19" t="s">
        <v>2498</v>
      </c>
      <c r="G1472" s="12">
        <v>4328068.8</v>
      </c>
    </row>
    <row r="1473" spans="3:7">
      <c r="E1473" s="18" t="s">
        <v>324</v>
      </c>
      <c r="F1473" s="19" t="s">
        <v>2499</v>
      </c>
      <c r="G1473" s="12">
        <v>2435055.8196999999</v>
      </c>
    </row>
    <row r="1474" spans="3:7">
      <c r="E1474" s="18" t="s">
        <v>1178</v>
      </c>
      <c r="F1474" s="19" t="s">
        <v>2500</v>
      </c>
      <c r="G1474" s="12">
        <v>40842</v>
      </c>
    </row>
    <row r="1475" spans="3:7">
      <c r="E1475" s="18" t="s">
        <v>1860</v>
      </c>
      <c r="F1475" s="19" t="s">
        <v>2501</v>
      </c>
      <c r="G1475" s="12">
        <v>547640.91399999999</v>
      </c>
    </row>
    <row r="1476" spans="3:7" ht="21">
      <c r="E1476" s="18" t="s">
        <v>219</v>
      </c>
      <c r="F1476" s="19" t="s">
        <v>2502</v>
      </c>
      <c r="G1476" s="12">
        <v>346600.4608</v>
      </c>
    </row>
    <row r="1477" spans="3:7" ht="31.5">
      <c r="E1477" s="18" t="s">
        <v>1200</v>
      </c>
      <c r="F1477" s="19" t="s">
        <v>2503</v>
      </c>
      <c r="G1477" s="12">
        <v>40220.012340000001</v>
      </c>
    </row>
    <row r="1478" spans="3:7">
      <c r="E1478" s="18" t="s">
        <v>325</v>
      </c>
      <c r="F1478" s="19" t="s">
        <v>2504</v>
      </c>
      <c r="G1478" s="12">
        <v>309648</v>
      </c>
    </row>
    <row r="1479" spans="3:7">
      <c r="C1479" s="18" t="s">
        <v>2505</v>
      </c>
      <c r="F1479" s="19" t="s">
        <v>2506</v>
      </c>
      <c r="G1479" s="12">
        <v>7876400.0272000004</v>
      </c>
    </row>
    <row r="1480" spans="3:7" ht="21">
      <c r="D1480" s="18" t="s">
        <v>307</v>
      </c>
      <c r="F1480" s="19" t="s">
        <v>2507</v>
      </c>
      <c r="G1480" s="12">
        <v>204761.38250000001</v>
      </c>
    </row>
    <row r="1481" spans="3:7">
      <c r="D1481" s="18" t="s">
        <v>1918</v>
      </c>
      <c r="F1481" s="19" t="s">
        <v>2508</v>
      </c>
      <c r="G1481" s="12">
        <v>1683881.4</v>
      </c>
    </row>
    <row r="1482" spans="3:7">
      <c r="D1482" s="18" t="s">
        <v>267</v>
      </c>
      <c r="F1482" s="19" t="s">
        <v>2509</v>
      </c>
      <c r="G1482" s="12">
        <v>1656376.0824</v>
      </c>
    </row>
    <row r="1483" spans="3:7">
      <c r="D1483" s="18" t="s">
        <v>279</v>
      </c>
      <c r="F1483" s="19" t="s">
        <v>2510</v>
      </c>
      <c r="G1483" s="12">
        <v>3460191.3</v>
      </c>
    </row>
    <row r="1484" spans="3:7">
      <c r="D1484" s="18" t="s">
        <v>231</v>
      </c>
      <c r="F1484" s="19" t="s">
        <v>332</v>
      </c>
      <c r="G1484" s="12">
        <v>22057.598999999998</v>
      </c>
    </row>
    <row r="1485" spans="3:7" ht="21">
      <c r="D1485" s="18" t="s">
        <v>1927</v>
      </c>
      <c r="F1485" s="19" t="s">
        <v>1925</v>
      </c>
      <c r="G1485" s="12">
        <v>849132.26340000005</v>
      </c>
    </row>
    <row r="1486" spans="3:7">
      <c r="C1486" s="18" t="s">
        <v>327</v>
      </c>
      <c r="F1486" s="19" t="s">
        <v>328</v>
      </c>
      <c r="G1486" s="12">
        <v>4041727.9914000002</v>
      </c>
    </row>
    <row r="1487" spans="3:7">
      <c r="D1487" s="18" t="s">
        <v>255</v>
      </c>
      <c r="F1487" s="19" t="s">
        <v>2511</v>
      </c>
      <c r="G1487" s="12">
        <v>4041727.9914000002</v>
      </c>
    </row>
    <row r="1488" spans="3:7">
      <c r="C1488" s="18" t="s">
        <v>2376</v>
      </c>
      <c r="F1488" s="19" t="s">
        <v>2377</v>
      </c>
      <c r="G1488" s="12">
        <v>18990760.464299999</v>
      </c>
    </row>
    <row r="1489" spans="3:7">
      <c r="D1489" s="18" t="s">
        <v>267</v>
      </c>
      <c r="F1489" s="19" t="s">
        <v>2508</v>
      </c>
      <c r="G1489" s="12">
        <v>4278718.1562999999</v>
      </c>
    </row>
    <row r="1490" spans="3:7">
      <c r="D1490" s="18" t="s">
        <v>277</v>
      </c>
      <c r="F1490" s="19" t="s">
        <v>2512</v>
      </c>
      <c r="G1490" s="12">
        <v>155666.3738</v>
      </c>
    </row>
    <row r="1491" spans="3:7">
      <c r="D1491" s="18" t="s">
        <v>279</v>
      </c>
      <c r="F1491" s="19" t="s">
        <v>2509</v>
      </c>
      <c r="G1491" s="12">
        <v>4715198.2971999999</v>
      </c>
    </row>
    <row r="1492" spans="3:7">
      <c r="D1492" s="18" t="s">
        <v>214</v>
      </c>
      <c r="F1492" s="19" t="s">
        <v>2510</v>
      </c>
      <c r="G1492" s="12">
        <v>9761177.6370000001</v>
      </c>
    </row>
    <row r="1493" spans="3:7" ht="21">
      <c r="D1493" s="18" t="s">
        <v>257</v>
      </c>
      <c r="F1493" s="19" t="s">
        <v>2513</v>
      </c>
      <c r="G1493" s="12">
        <v>80000</v>
      </c>
    </row>
    <row r="1494" spans="3:7" ht="21">
      <c r="C1494" s="18" t="s">
        <v>330</v>
      </c>
      <c r="F1494" s="19" t="s">
        <v>4</v>
      </c>
      <c r="G1494" s="12">
        <v>0</v>
      </c>
    </row>
    <row r="1495" spans="3:7">
      <c r="D1495" s="18" t="s">
        <v>286</v>
      </c>
      <c r="F1495" s="19" t="s">
        <v>2511</v>
      </c>
      <c r="G1495" s="12">
        <v>0</v>
      </c>
    </row>
    <row r="1496" spans="3:7">
      <c r="C1496" s="18" t="s">
        <v>331</v>
      </c>
      <c r="F1496" s="19" t="s">
        <v>5</v>
      </c>
      <c r="G1496" s="12">
        <v>747823.77480000001</v>
      </c>
    </row>
    <row r="1497" spans="3:7">
      <c r="D1497" s="18" t="s">
        <v>288</v>
      </c>
      <c r="F1497" s="19" t="s">
        <v>2511</v>
      </c>
      <c r="G1497" s="12">
        <v>747823.77480000001</v>
      </c>
    </row>
    <row r="1498" spans="3:7">
      <c r="C1498" s="18" t="s">
        <v>2514</v>
      </c>
      <c r="F1498" s="19" t="s">
        <v>2515</v>
      </c>
      <c r="G1498" s="12">
        <v>6041567.4959000004</v>
      </c>
    </row>
    <row r="1499" spans="3:7">
      <c r="D1499" s="18" t="s">
        <v>248</v>
      </c>
      <c r="F1499" s="19" t="s">
        <v>2508</v>
      </c>
      <c r="G1499" s="12">
        <v>4431850.4959000004</v>
      </c>
    </row>
    <row r="1500" spans="3:7">
      <c r="D1500" s="18" t="s">
        <v>267</v>
      </c>
      <c r="F1500" s="19" t="s">
        <v>2509</v>
      </c>
      <c r="G1500" s="12">
        <v>442748</v>
      </c>
    </row>
    <row r="1501" spans="3:7">
      <c r="D1501" s="18" t="s">
        <v>277</v>
      </c>
      <c r="F1501" s="19" t="s">
        <v>2512</v>
      </c>
      <c r="G1501" s="12">
        <v>1000</v>
      </c>
    </row>
    <row r="1502" spans="3:7">
      <c r="D1502" s="18" t="s">
        <v>279</v>
      </c>
      <c r="F1502" s="19" t="s">
        <v>2510</v>
      </c>
      <c r="G1502" s="12">
        <v>526380</v>
      </c>
    </row>
    <row r="1503" spans="3:7">
      <c r="D1503" s="18" t="s">
        <v>214</v>
      </c>
      <c r="F1503" s="19" t="s">
        <v>2516</v>
      </c>
      <c r="G1503" s="12">
        <v>639589</v>
      </c>
    </row>
    <row r="1504" spans="3:7">
      <c r="C1504" s="18" t="s">
        <v>334</v>
      </c>
      <c r="F1504" s="19" t="s">
        <v>335</v>
      </c>
      <c r="G1504" s="12">
        <v>0</v>
      </c>
    </row>
    <row r="1505" spans="3:7">
      <c r="D1505" s="18" t="s">
        <v>251</v>
      </c>
      <c r="F1505" s="19" t="s">
        <v>2511</v>
      </c>
      <c r="G1505" s="12">
        <v>0</v>
      </c>
    </row>
    <row r="1506" spans="3:7" ht="21">
      <c r="C1506" s="18" t="s">
        <v>2407</v>
      </c>
      <c r="F1506" s="19" t="s">
        <v>2408</v>
      </c>
      <c r="G1506" s="12">
        <v>15193676</v>
      </c>
    </row>
    <row r="1507" spans="3:7">
      <c r="D1507" s="18" t="s">
        <v>248</v>
      </c>
      <c r="F1507" s="19" t="s">
        <v>2496</v>
      </c>
      <c r="G1507" s="12">
        <v>10578078</v>
      </c>
    </row>
    <row r="1508" spans="3:7">
      <c r="D1508" s="18" t="s">
        <v>267</v>
      </c>
      <c r="F1508" s="19" t="s">
        <v>2512</v>
      </c>
      <c r="G1508" s="12">
        <v>0</v>
      </c>
    </row>
    <row r="1509" spans="3:7">
      <c r="D1509" s="18" t="s">
        <v>277</v>
      </c>
      <c r="F1509" s="19" t="s">
        <v>2508</v>
      </c>
      <c r="G1509" s="12">
        <v>1643727</v>
      </c>
    </row>
    <row r="1510" spans="3:7">
      <c r="D1510" s="18" t="s">
        <v>279</v>
      </c>
      <c r="F1510" s="19" t="s">
        <v>2509</v>
      </c>
      <c r="G1510" s="12">
        <v>434171</v>
      </c>
    </row>
    <row r="1511" spans="3:7">
      <c r="D1511" s="18" t="s">
        <v>214</v>
      </c>
      <c r="F1511" s="19" t="s">
        <v>2510</v>
      </c>
      <c r="G1511" s="12">
        <v>2537700</v>
      </c>
    </row>
    <row r="1512" spans="3:7">
      <c r="C1512" s="18" t="s">
        <v>2409</v>
      </c>
      <c r="F1512" s="19" t="s">
        <v>2410</v>
      </c>
      <c r="G1512" s="12">
        <v>22558207.5656</v>
      </c>
    </row>
    <row r="1513" spans="3:7">
      <c r="D1513" s="18" t="s">
        <v>1918</v>
      </c>
      <c r="F1513" s="19" t="s">
        <v>2508</v>
      </c>
      <c r="G1513" s="12">
        <v>21607131.7159</v>
      </c>
    </row>
    <row r="1514" spans="3:7">
      <c r="D1514" s="18" t="s">
        <v>267</v>
      </c>
      <c r="F1514" s="19" t="s">
        <v>2516</v>
      </c>
      <c r="G1514" s="12">
        <v>591300.81999999995</v>
      </c>
    </row>
    <row r="1515" spans="3:7">
      <c r="D1515" s="18" t="s">
        <v>225</v>
      </c>
      <c r="F1515" s="19" t="s">
        <v>2517</v>
      </c>
      <c r="G1515" s="12">
        <v>359775.02970000001</v>
      </c>
    </row>
    <row r="1516" spans="3:7" ht="21">
      <c r="C1516" s="18" t="s">
        <v>2118</v>
      </c>
      <c r="F1516" s="19" t="s">
        <v>2119</v>
      </c>
      <c r="G1516" s="12">
        <v>3190235.8788000001</v>
      </c>
    </row>
    <row r="1517" spans="3:7">
      <c r="D1517" s="18" t="s">
        <v>1918</v>
      </c>
      <c r="F1517" s="19" t="s">
        <v>2508</v>
      </c>
      <c r="G1517" s="12">
        <v>3181194.9855999998</v>
      </c>
    </row>
    <row r="1518" spans="3:7">
      <c r="D1518" s="18" t="s">
        <v>272</v>
      </c>
      <c r="F1518" s="19" t="s">
        <v>2517</v>
      </c>
      <c r="G1518" s="12">
        <v>9040.8932000000004</v>
      </c>
    </row>
    <row r="1519" spans="3:7" ht="21">
      <c r="C1519" s="18" t="s">
        <v>2002</v>
      </c>
      <c r="F1519" s="19" t="s">
        <v>2003</v>
      </c>
      <c r="G1519" s="12">
        <v>184267.4368</v>
      </c>
    </row>
    <row r="1520" spans="3:7">
      <c r="D1520" s="18" t="s">
        <v>231</v>
      </c>
      <c r="F1520" s="19" t="s">
        <v>2511</v>
      </c>
      <c r="G1520" s="12">
        <v>184267.4368</v>
      </c>
    </row>
    <row r="1521" spans="2:7">
      <c r="C1521" s="18" t="s">
        <v>2005</v>
      </c>
      <c r="F1521" s="19" t="s">
        <v>2006</v>
      </c>
      <c r="G1521" s="12">
        <v>1374662.8966999999</v>
      </c>
    </row>
    <row r="1522" spans="2:7">
      <c r="D1522" s="18" t="s">
        <v>231</v>
      </c>
      <c r="F1522" s="19" t="s">
        <v>2511</v>
      </c>
      <c r="G1522" s="12">
        <v>1374662.8966999999</v>
      </c>
    </row>
    <row r="1523" spans="2:7" ht="21">
      <c r="C1523" s="18" t="s">
        <v>2009</v>
      </c>
      <c r="F1523" s="19" t="s">
        <v>2010</v>
      </c>
      <c r="G1523" s="12">
        <v>411493.7132</v>
      </c>
    </row>
    <row r="1524" spans="2:7">
      <c r="D1524" s="18" t="s">
        <v>231</v>
      </c>
      <c r="F1524" s="19" t="s">
        <v>2511</v>
      </c>
      <c r="G1524" s="12">
        <v>411493.7132</v>
      </c>
    </row>
    <row r="1525" spans="2:7" ht="21">
      <c r="C1525" s="18" t="s">
        <v>2429</v>
      </c>
      <c r="F1525" s="19" t="s">
        <v>2430</v>
      </c>
      <c r="G1525" s="12">
        <v>1178501.7039000001</v>
      </c>
    </row>
    <row r="1526" spans="2:7">
      <c r="D1526" s="18" t="s">
        <v>225</v>
      </c>
      <c r="F1526" s="19" t="s">
        <v>2508</v>
      </c>
      <c r="G1526" s="12">
        <v>1178501.7039000001</v>
      </c>
    </row>
    <row r="1527" spans="2:7" ht="31.5">
      <c r="C1527" s="18" t="s">
        <v>2027</v>
      </c>
      <c r="F1527" s="19" t="s">
        <v>2028</v>
      </c>
      <c r="G1527" s="12">
        <v>53492.02</v>
      </c>
    </row>
    <row r="1528" spans="2:7">
      <c r="D1528" s="18" t="s">
        <v>290</v>
      </c>
      <c r="F1528" s="19" t="s">
        <v>2511</v>
      </c>
      <c r="G1528" s="12">
        <v>53492.02</v>
      </c>
    </row>
    <row r="1529" spans="2:7" ht="21">
      <c r="C1529" s="18" t="s">
        <v>2125</v>
      </c>
      <c r="F1529" s="19" t="s">
        <v>2126</v>
      </c>
      <c r="G1529" s="12">
        <v>562796</v>
      </c>
    </row>
    <row r="1530" spans="2:7">
      <c r="D1530" s="18" t="s">
        <v>267</v>
      </c>
      <c r="F1530" s="19" t="s">
        <v>2508</v>
      </c>
      <c r="G1530" s="12">
        <v>562796</v>
      </c>
    </row>
    <row r="1531" spans="2:7">
      <c r="B1531" s="18" t="s">
        <v>216</v>
      </c>
      <c r="F1531" s="19" t="s">
        <v>2518</v>
      </c>
      <c r="G1531" s="12">
        <v>148841694.74689999</v>
      </c>
    </row>
    <row r="1532" spans="2:7" ht="21">
      <c r="C1532" s="18" t="s">
        <v>303</v>
      </c>
      <c r="F1532" s="19" t="s">
        <v>304</v>
      </c>
      <c r="G1532" s="12">
        <v>32361.309300000001</v>
      </c>
    </row>
    <row r="1533" spans="2:7" ht="21">
      <c r="D1533" s="18" t="s">
        <v>314</v>
      </c>
      <c r="F1533" s="19" t="s">
        <v>2519</v>
      </c>
      <c r="G1533" s="12">
        <v>32361.309300000001</v>
      </c>
    </row>
    <row r="1534" spans="2:7">
      <c r="C1534" s="18" t="s">
        <v>1964</v>
      </c>
      <c r="F1534" s="19" t="s">
        <v>1965</v>
      </c>
      <c r="G1534" s="12">
        <v>38423608.883699998</v>
      </c>
    </row>
    <row r="1535" spans="2:7">
      <c r="D1535" s="18" t="s">
        <v>2384</v>
      </c>
      <c r="F1535" s="19" t="s">
        <v>2520</v>
      </c>
      <c r="G1535" s="12">
        <v>510923</v>
      </c>
    </row>
    <row r="1536" spans="2:7" ht="21">
      <c r="E1536" s="18" t="s">
        <v>229</v>
      </c>
      <c r="F1536" s="19" t="s">
        <v>2521</v>
      </c>
      <c r="G1536" s="12">
        <v>509384</v>
      </c>
    </row>
    <row r="1537" spans="3:7">
      <c r="E1537" s="18" t="s">
        <v>230</v>
      </c>
      <c r="F1537" s="19" t="s">
        <v>2522</v>
      </c>
      <c r="G1537" s="12">
        <v>340</v>
      </c>
    </row>
    <row r="1538" spans="3:7">
      <c r="E1538" s="18" t="s">
        <v>236</v>
      </c>
      <c r="F1538" s="19" t="s">
        <v>266</v>
      </c>
      <c r="G1538" s="12">
        <v>1199</v>
      </c>
    </row>
    <row r="1539" spans="3:7">
      <c r="D1539" s="18" t="s">
        <v>290</v>
      </c>
      <c r="F1539" s="19" t="s">
        <v>2523</v>
      </c>
      <c r="G1539" s="12">
        <v>37912685.883699998</v>
      </c>
    </row>
    <row r="1540" spans="3:7">
      <c r="E1540" s="18" t="s">
        <v>229</v>
      </c>
      <c r="F1540" s="19" t="s">
        <v>2524</v>
      </c>
      <c r="G1540" s="12">
        <v>17353059.883699998</v>
      </c>
    </row>
    <row r="1541" spans="3:7">
      <c r="E1541" s="18" t="s">
        <v>230</v>
      </c>
      <c r="F1541" s="19" t="s">
        <v>2525</v>
      </c>
      <c r="G1541" s="12">
        <v>20559626</v>
      </c>
    </row>
    <row r="1542" spans="3:7">
      <c r="C1542" s="18" t="s">
        <v>327</v>
      </c>
      <c r="F1542" s="19" t="s">
        <v>328</v>
      </c>
      <c r="G1542" s="12">
        <v>2696084.1154999998</v>
      </c>
    </row>
    <row r="1543" spans="3:7">
      <c r="D1543" s="18" t="s">
        <v>1956</v>
      </c>
      <c r="F1543" s="19" t="s">
        <v>2526</v>
      </c>
      <c r="G1543" s="12">
        <v>2696084.1154999998</v>
      </c>
    </row>
    <row r="1544" spans="3:7" ht="21">
      <c r="C1544" s="18" t="s">
        <v>330</v>
      </c>
      <c r="F1544" s="19" t="s">
        <v>4</v>
      </c>
      <c r="G1544" s="12">
        <v>874857.82400000002</v>
      </c>
    </row>
    <row r="1545" spans="3:7">
      <c r="D1545" s="18" t="s">
        <v>314</v>
      </c>
      <c r="F1545" s="19" t="s">
        <v>2526</v>
      </c>
      <c r="G1545" s="12">
        <v>874857.82400000002</v>
      </c>
    </row>
    <row r="1546" spans="3:7">
      <c r="C1546" s="18" t="s">
        <v>2106</v>
      </c>
      <c r="F1546" s="19" t="s">
        <v>2107</v>
      </c>
      <c r="G1546" s="12">
        <v>61963697.795299999</v>
      </c>
    </row>
    <row r="1547" spans="3:7" ht="21">
      <c r="D1547" s="18" t="s">
        <v>307</v>
      </c>
      <c r="F1547" s="19" t="s">
        <v>2527</v>
      </c>
      <c r="G1547" s="12">
        <v>971041.55989999999</v>
      </c>
    </row>
    <row r="1548" spans="3:7">
      <c r="D1548" s="18" t="s">
        <v>305</v>
      </c>
      <c r="F1548" s="19" t="s">
        <v>2528</v>
      </c>
      <c r="G1548" s="12">
        <v>1465423.7498000001</v>
      </c>
    </row>
    <row r="1549" spans="3:7" ht="21">
      <c r="D1549" s="18" t="s">
        <v>1918</v>
      </c>
      <c r="F1549" s="19" t="s">
        <v>2529</v>
      </c>
      <c r="G1549" s="12">
        <v>56414600.358400002</v>
      </c>
    </row>
    <row r="1550" spans="3:7">
      <c r="E1550" s="18" t="s">
        <v>231</v>
      </c>
      <c r="F1550" s="19" t="s">
        <v>271</v>
      </c>
      <c r="G1550" s="12">
        <v>500000</v>
      </c>
    </row>
    <row r="1551" spans="3:7">
      <c r="E1551" s="18" t="s">
        <v>272</v>
      </c>
      <c r="F1551" s="19" t="s">
        <v>273</v>
      </c>
      <c r="G1551" s="12">
        <v>48597215.926600002</v>
      </c>
    </row>
    <row r="1552" spans="3:7">
      <c r="D1552" s="18" t="s">
        <v>267</v>
      </c>
      <c r="F1552" s="19" t="s">
        <v>332</v>
      </c>
      <c r="G1552" s="12">
        <v>790248.74479999999</v>
      </c>
    </row>
    <row r="1553" spans="3:7" ht="21">
      <c r="D1553" s="18" t="s">
        <v>1927</v>
      </c>
      <c r="F1553" s="19" t="s">
        <v>1925</v>
      </c>
      <c r="G1553" s="12">
        <v>2251403.7735000001</v>
      </c>
    </row>
    <row r="1554" spans="3:7" ht="52.5">
      <c r="D1554" s="18" t="s">
        <v>324</v>
      </c>
      <c r="F1554" s="19" t="s">
        <v>1199</v>
      </c>
      <c r="G1554" s="12">
        <v>70979.608999999997</v>
      </c>
    </row>
    <row r="1555" spans="3:7">
      <c r="C1555" s="18" t="s">
        <v>331</v>
      </c>
      <c r="F1555" s="19" t="s">
        <v>5</v>
      </c>
      <c r="G1555" s="12">
        <v>1493799.9783999999</v>
      </c>
    </row>
    <row r="1556" spans="3:7">
      <c r="D1556" s="18" t="s">
        <v>264</v>
      </c>
      <c r="F1556" s="19" t="s">
        <v>2526</v>
      </c>
      <c r="G1556" s="12">
        <v>1493799.9783999999</v>
      </c>
    </row>
    <row r="1557" spans="3:7">
      <c r="C1557" s="18" t="s">
        <v>334</v>
      </c>
      <c r="F1557" s="19" t="s">
        <v>335</v>
      </c>
      <c r="G1557" s="12">
        <v>49005.931799999998</v>
      </c>
    </row>
    <row r="1558" spans="3:7">
      <c r="D1558" s="18" t="s">
        <v>272</v>
      </c>
      <c r="F1558" s="19" t="s">
        <v>2526</v>
      </c>
      <c r="G1558" s="12">
        <v>49005.931799999998</v>
      </c>
    </row>
    <row r="1559" spans="3:7" ht="21">
      <c r="C1559" s="18" t="s">
        <v>2116</v>
      </c>
      <c r="F1559" s="19" t="s">
        <v>2117</v>
      </c>
      <c r="G1559" s="12">
        <v>21723582.143300001</v>
      </c>
    </row>
    <row r="1560" spans="3:7" ht="21">
      <c r="D1560" s="18" t="s">
        <v>307</v>
      </c>
      <c r="F1560" s="19" t="s">
        <v>2530</v>
      </c>
      <c r="G1560" s="12">
        <v>134006.05059999999</v>
      </c>
    </row>
    <row r="1561" spans="3:7">
      <c r="D1561" s="18" t="s">
        <v>305</v>
      </c>
      <c r="F1561" s="19" t="s">
        <v>2531</v>
      </c>
      <c r="G1561" s="12">
        <v>1994111.3773000001</v>
      </c>
    </row>
    <row r="1562" spans="3:7" ht="21">
      <c r="D1562" s="18" t="s">
        <v>1918</v>
      </c>
      <c r="F1562" s="19" t="s">
        <v>2532</v>
      </c>
      <c r="G1562" s="12">
        <v>6897750.2917999998</v>
      </c>
    </row>
    <row r="1563" spans="3:7">
      <c r="D1563" s="18" t="s">
        <v>267</v>
      </c>
      <c r="F1563" s="19" t="s">
        <v>332</v>
      </c>
      <c r="G1563" s="12">
        <v>1877.7897</v>
      </c>
    </row>
    <row r="1564" spans="3:7" ht="21">
      <c r="D1564" s="18" t="s">
        <v>225</v>
      </c>
      <c r="F1564" s="19" t="s">
        <v>2533</v>
      </c>
      <c r="G1564" s="12">
        <v>7730133</v>
      </c>
    </row>
    <row r="1565" spans="3:7">
      <c r="E1565" s="18" t="s">
        <v>231</v>
      </c>
      <c r="F1565" s="19" t="s">
        <v>271</v>
      </c>
      <c r="G1565" s="12">
        <v>7105780.9999900004</v>
      </c>
    </row>
    <row r="1566" spans="3:7">
      <c r="E1566" s="18" t="s">
        <v>272</v>
      </c>
      <c r="F1566" s="19" t="s">
        <v>273</v>
      </c>
      <c r="G1566" s="12">
        <v>624352</v>
      </c>
    </row>
    <row r="1567" spans="3:7" ht="21">
      <c r="D1567" s="18" t="s">
        <v>255</v>
      </c>
      <c r="F1567" s="19" t="s">
        <v>2534</v>
      </c>
      <c r="G1567" s="12">
        <v>4843495.6560000004</v>
      </c>
    </row>
    <row r="1568" spans="3:7" ht="21">
      <c r="D1568" s="18" t="s">
        <v>1927</v>
      </c>
      <c r="F1568" s="19" t="s">
        <v>1925</v>
      </c>
      <c r="G1568" s="12">
        <v>107207.978</v>
      </c>
    </row>
    <row r="1569" spans="3:7" ht="52.5">
      <c r="D1569" s="18" t="s">
        <v>324</v>
      </c>
      <c r="F1569" s="19" t="s">
        <v>1199</v>
      </c>
      <c r="G1569" s="12">
        <v>15000</v>
      </c>
    </row>
    <row r="1570" spans="3:7" ht="21">
      <c r="C1570" s="18" t="s">
        <v>2118</v>
      </c>
      <c r="F1570" s="19" t="s">
        <v>2119</v>
      </c>
      <c r="G1570" s="12">
        <v>333115.73420000001</v>
      </c>
    </row>
    <row r="1571" spans="3:7">
      <c r="D1571" s="18" t="s">
        <v>214</v>
      </c>
      <c r="F1571" s="19" t="s">
        <v>2535</v>
      </c>
      <c r="G1571" s="12">
        <v>57968.151700000002</v>
      </c>
    </row>
    <row r="1572" spans="3:7" ht="21">
      <c r="D1572" s="18" t="s">
        <v>225</v>
      </c>
      <c r="F1572" s="19" t="s">
        <v>2536</v>
      </c>
      <c r="G1572" s="12">
        <v>168773.98629999999</v>
      </c>
    </row>
    <row r="1573" spans="3:7" ht="21">
      <c r="D1573" s="18" t="s">
        <v>227</v>
      </c>
      <c r="F1573" s="19" t="s">
        <v>2537</v>
      </c>
      <c r="G1573" s="12">
        <v>106373.5962</v>
      </c>
    </row>
    <row r="1574" spans="3:7">
      <c r="C1574" s="18" t="s">
        <v>2122</v>
      </c>
      <c r="F1574" s="19" t="s">
        <v>2123</v>
      </c>
      <c r="G1574" s="12">
        <v>15258631.392200001</v>
      </c>
    </row>
    <row r="1575" spans="3:7" ht="21">
      <c r="D1575" s="18" t="s">
        <v>307</v>
      </c>
      <c r="F1575" s="19" t="s">
        <v>2527</v>
      </c>
      <c r="G1575" s="12">
        <v>1771787.3521</v>
      </c>
    </row>
    <row r="1576" spans="3:7">
      <c r="D1576" s="18" t="s">
        <v>248</v>
      </c>
      <c r="F1576" s="19" t="s">
        <v>332</v>
      </c>
      <c r="G1576" s="12">
        <v>74901.808399999994</v>
      </c>
    </row>
    <row r="1577" spans="3:7">
      <c r="D1577" s="18" t="s">
        <v>267</v>
      </c>
      <c r="F1577" s="19" t="s">
        <v>2535</v>
      </c>
      <c r="G1577" s="12">
        <v>8164150.7198000001</v>
      </c>
    </row>
    <row r="1578" spans="3:7" ht="21">
      <c r="D1578" s="18" t="s">
        <v>277</v>
      </c>
      <c r="F1578" s="19" t="s">
        <v>2536</v>
      </c>
      <c r="G1578" s="12">
        <v>1217466.3143</v>
      </c>
    </row>
    <row r="1579" spans="3:7" ht="21">
      <c r="D1579" s="18" t="s">
        <v>279</v>
      </c>
      <c r="F1579" s="19" t="s">
        <v>2537</v>
      </c>
      <c r="G1579" s="12">
        <v>1537518.9609999999</v>
      </c>
    </row>
    <row r="1580" spans="3:7" ht="21">
      <c r="D1580" s="18" t="s">
        <v>1927</v>
      </c>
      <c r="F1580" s="19" t="s">
        <v>1925</v>
      </c>
      <c r="G1580" s="12">
        <v>2466930.3753</v>
      </c>
    </row>
    <row r="1581" spans="3:7" ht="52.5">
      <c r="D1581" s="18" t="s">
        <v>324</v>
      </c>
      <c r="F1581" s="19" t="s">
        <v>1199</v>
      </c>
      <c r="G1581" s="12">
        <v>25861.491099999999</v>
      </c>
    </row>
    <row r="1582" spans="3:7" ht="21">
      <c r="D1582" s="18" t="s">
        <v>325</v>
      </c>
      <c r="F1582" s="19" t="s">
        <v>326</v>
      </c>
      <c r="G1582" s="12">
        <v>14.37</v>
      </c>
    </row>
    <row r="1583" spans="3:7" ht="21">
      <c r="C1583" s="18" t="s">
        <v>2002</v>
      </c>
      <c r="F1583" s="19" t="s">
        <v>2003</v>
      </c>
      <c r="G1583" s="12">
        <v>381856.15889999998</v>
      </c>
    </row>
    <row r="1584" spans="3:7">
      <c r="D1584" s="18" t="s">
        <v>214</v>
      </c>
      <c r="F1584" s="19" t="s">
        <v>2526</v>
      </c>
      <c r="G1584" s="12">
        <v>381856.15889999998</v>
      </c>
    </row>
    <row r="1585" spans="3:7">
      <c r="C1585" s="18" t="s">
        <v>2005</v>
      </c>
      <c r="F1585" s="19" t="s">
        <v>2006</v>
      </c>
      <c r="G1585" s="12">
        <v>4492135.0049000001</v>
      </c>
    </row>
    <row r="1586" spans="3:7">
      <c r="D1586" s="18" t="s">
        <v>214</v>
      </c>
      <c r="F1586" s="19" t="s">
        <v>2526</v>
      </c>
      <c r="G1586" s="12">
        <v>4492135.0049000001</v>
      </c>
    </row>
    <row r="1587" spans="3:7" ht="21">
      <c r="C1587" s="18" t="s">
        <v>2007</v>
      </c>
      <c r="F1587" s="19" t="s">
        <v>2008</v>
      </c>
      <c r="G1587" s="12">
        <v>51200.422599999998</v>
      </c>
    </row>
    <row r="1588" spans="3:7">
      <c r="D1588" s="18" t="s">
        <v>254</v>
      </c>
      <c r="F1588" s="19" t="s">
        <v>2535</v>
      </c>
      <c r="G1588" s="12">
        <v>1106.9925000000001</v>
      </c>
    </row>
    <row r="1589" spans="3:7" ht="21">
      <c r="D1589" s="18" t="s">
        <v>251</v>
      </c>
      <c r="F1589" s="19" t="s">
        <v>2536</v>
      </c>
      <c r="G1589" s="12">
        <v>12076.024799999999</v>
      </c>
    </row>
    <row r="1590" spans="3:7" ht="21">
      <c r="D1590" s="18" t="s">
        <v>272</v>
      </c>
      <c r="F1590" s="19" t="s">
        <v>2537</v>
      </c>
      <c r="G1590" s="12">
        <v>38017.405400000003</v>
      </c>
    </row>
    <row r="1591" spans="3:7" ht="21">
      <c r="C1591" s="18" t="s">
        <v>2009</v>
      </c>
      <c r="F1591" s="19" t="s">
        <v>2010</v>
      </c>
      <c r="G1591" s="12">
        <v>677079.81169999996</v>
      </c>
    </row>
    <row r="1592" spans="3:7">
      <c r="D1592" s="18" t="s">
        <v>214</v>
      </c>
      <c r="F1592" s="19" t="s">
        <v>2526</v>
      </c>
      <c r="G1592" s="12">
        <v>677079.81169999996</v>
      </c>
    </row>
    <row r="1593" spans="3:7" ht="31.5">
      <c r="C1593" s="18" t="s">
        <v>2015</v>
      </c>
      <c r="F1593" s="19" t="s">
        <v>2016</v>
      </c>
      <c r="G1593" s="12">
        <v>9342.1524000000009</v>
      </c>
    </row>
    <row r="1594" spans="3:7">
      <c r="D1594" s="18" t="s">
        <v>1959</v>
      </c>
      <c r="F1594" s="19" t="s">
        <v>2526</v>
      </c>
      <c r="G1594" s="12">
        <v>9342.1524000000009</v>
      </c>
    </row>
    <row r="1595" spans="3:7" ht="31.5">
      <c r="C1595" s="18" t="s">
        <v>2027</v>
      </c>
      <c r="F1595" s="19" t="s">
        <v>2028</v>
      </c>
      <c r="G1595" s="12">
        <v>285933.9437</v>
      </c>
    </row>
    <row r="1596" spans="3:7">
      <c r="D1596" s="18" t="s">
        <v>261</v>
      </c>
      <c r="F1596" s="19" t="s">
        <v>2526</v>
      </c>
      <c r="G1596" s="12">
        <v>285933.9437</v>
      </c>
    </row>
    <row r="1597" spans="3:7" ht="21">
      <c r="C1597" s="18" t="s">
        <v>2125</v>
      </c>
      <c r="F1597" s="19" t="s">
        <v>2126</v>
      </c>
      <c r="G1597" s="12">
        <v>86855.701400000005</v>
      </c>
    </row>
    <row r="1598" spans="3:7">
      <c r="D1598" s="18" t="s">
        <v>277</v>
      </c>
      <c r="F1598" s="19" t="s">
        <v>2535</v>
      </c>
      <c r="G1598" s="12">
        <v>11972.184999999999</v>
      </c>
    </row>
    <row r="1599" spans="3:7" ht="21">
      <c r="D1599" s="18" t="s">
        <v>279</v>
      </c>
      <c r="F1599" s="19" t="s">
        <v>2536</v>
      </c>
      <c r="G1599" s="12">
        <v>34263.275399999999</v>
      </c>
    </row>
    <row r="1600" spans="3:7" ht="21">
      <c r="D1600" s="18" t="s">
        <v>214</v>
      </c>
      <c r="F1600" s="19" t="s">
        <v>2537</v>
      </c>
      <c r="G1600" s="12">
        <v>40620.241000000002</v>
      </c>
    </row>
    <row r="1601" spans="2:7">
      <c r="C1601" s="18" t="s">
        <v>2127</v>
      </c>
      <c r="F1601" s="111" t="s">
        <v>416</v>
      </c>
      <c r="G1601" s="12">
        <v>8546.4436000000005</v>
      </c>
    </row>
    <row r="1602" spans="2:7" ht="21">
      <c r="D1602" s="18" t="s">
        <v>277</v>
      </c>
      <c r="F1602" s="19" t="s">
        <v>2536</v>
      </c>
      <c r="G1602" s="12">
        <v>7509.4435999999996</v>
      </c>
    </row>
    <row r="1603" spans="2:7" ht="21">
      <c r="D1603" s="18" t="s">
        <v>279</v>
      </c>
      <c r="F1603" s="19" t="s">
        <v>2538</v>
      </c>
      <c r="G1603" s="12">
        <v>1037</v>
      </c>
    </row>
    <row r="1604" spans="2:7">
      <c r="B1604" s="18" t="s">
        <v>280</v>
      </c>
      <c r="F1604" s="19" t="s">
        <v>2539</v>
      </c>
      <c r="G1604" s="12">
        <v>86554107.540999994</v>
      </c>
    </row>
    <row r="1605" spans="2:7">
      <c r="C1605" s="18" t="s">
        <v>220</v>
      </c>
      <c r="F1605" s="19" t="s">
        <v>2</v>
      </c>
      <c r="G1605" s="12">
        <v>2039135.0096</v>
      </c>
    </row>
    <row r="1606" spans="2:7" ht="21">
      <c r="D1606" s="18" t="s">
        <v>2540</v>
      </c>
      <c r="F1606" s="19" t="s">
        <v>2541</v>
      </c>
      <c r="G1606" s="12">
        <v>2039135.0096</v>
      </c>
    </row>
    <row r="1607" spans="2:7">
      <c r="E1607" s="18" t="s">
        <v>229</v>
      </c>
      <c r="F1607" s="19" t="s">
        <v>2542</v>
      </c>
      <c r="G1607" s="12">
        <v>18695.487700000001</v>
      </c>
    </row>
    <row r="1608" spans="2:7" ht="21">
      <c r="E1608" s="18" t="s">
        <v>230</v>
      </c>
      <c r="F1608" s="19" t="s">
        <v>2543</v>
      </c>
      <c r="G1608" s="12">
        <v>2020439.5219000001</v>
      </c>
    </row>
    <row r="1609" spans="2:7">
      <c r="C1609" s="18" t="s">
        <v>1964</v>
      </c>
      <c r="F1609" s="19" t="s">
        <v>1965</v>
      </c>
      <c r="G1609" s="12">
        <v>31791.875</v>
      </c>
    </row>
    <row r="1610" spans="2:7" ht="31.5">
      <c r="D1610" s="18" t="s">
        <v>1956</v>
      </c>
      <c r="F1610" s="19" t="s">
        <v>2544</v>
      </c>
      <c r="G1610" s="12">
        <v>31791.875</v>
      </c>
    </row>
    <row r="1611" spans="2:7">
      <c r="C1611" s="18" t="s">
        <v>2163</v>
      </c>
      <c r="F1611" s="19" t="s">
        <v>2164</v>
      </c>
      <c r="G1611" s="12">
        <v>45472061.081699997</v>
      </c>
    </row>
    <row r="1612" spans="2:7">
      <c r="D1612" s="18" t="s">
        <v>1918</v>
      </c>
      <c r="F1612" s="19" t="s">
        <v>2545</v>
      </c>
      <c r="G1612" s="12">
        <v>43973181.082000002</v>
      </c>
    </row>
    <row r="1613" spans="2:7">
      <c r="E1613" s="18" t="s">
        <v>229</v>
      </c>
      <c r="F1613" s="19" t="s">
        <v>2546</v>
      </c>
      <c r="G1613" s="12">
        <v>43964078.082000002</v>
      </c>
    </row>
    <row r="1614" spans="2:7">
      <c r="E1614" s="18" t="s">
        <v>230</v>
      </c>
      <c r="F1614" s="19" t="s">
        <v>2547</v>
      </c>
      <c r="G1614" s="12">
        <v>9103</v>
      </c>
    </row>
    <row r="1615" spans="2:7" ht="21">
      <c r="D1615" s="18" t="s">
        <v>267</v>
      </c>
      <c r="F1615" s="19" t="s">
        <v>2548</v>
      </c>
      <c r="G1615" s="12">
        <v>1498879.9997</v>
      </c>
    </row>
    <row r="1616" spans="2:7">
      <c r="C1616" s="18" t="s">
        <v>1987</v>
      </c>
      <c r="F1616" s="19" t="s">
        <v>1988</v>
      </c>
      <c r="G1616" s="12">
        <v>671688.89040000003</v>
      </c>
    </row>
    <row r="1617" spans="3:7" ht="21">
      <c r="D1617" s="18" t="s">
        <v>1918</v>
      </c>
      <c r="F1617" s="19" t="s">
        <v>2549</v>
      </c>
      <c r="G1617" s="12">
        <v>671688.89040000003</v>
      </c>
    </row>
    <row r="1618" spans="3:7">
      <c r="C1618" s="18" t="s">
        <v>2550</v>
      </c>
      <c r="F1618" s="19" t="s">
        <v>2551</v>
      </c>
      <c r="G1618" s="12">
        <v>731214.69790000003</v>
      </c>
    </row>
    <row r="1619" spans="3:7" ht="21">
      <c r="D1619" s="18" t="s">
        <v>307</v>
      </c>
      <c r="F1619" s="19" t="s">
        <v>2552</v>
      </c>
      <c r="G1619" s="12">
        <v>57369.080699999999</v>
      </c>
    </row>
    <row r="1620" spans="3:7">
      <c r="D1620" s="18" t="s">
        <v>305</v>
      </c>
      <c r="F1620" s="19" t="s">
        <v>2553</v>
      </c>
      <c r="G1620" s="12">
        <v>609607.92279999994</v>
      </c>
    </row>
    <row r="1621" spans="3:7">
      <c r="D1621" s="18" t="s">
        <v>267</v>
      </c>
      <c r="F1621" s="19" t="s">
        <v>332</v>
      </c>
      <c r="G1621" s="12">
        <v>0</v>
      </c>
    </row>
    <row r="1622" spans="3:7" ht="21">
      <c r="D1622" s="18" t="s">
        <v>1927</v>
      </c>
      <c r="F1622" s="19" t="s">
        <v>1925</v>
      </c>
      <c r="G1622" s="12">
        <v>64237.694300000003</v>
      </c>
    </row>
    <row r="1623" spans="3:7">
      <c r="C1623" s="18" t="s">
        <v>2505</v>
      </c>
      <c r="F1623" s="19" t="s">
        <v>2506</v>
      </c>
      <c r="G1623" s="12">
        <v>892103.37670000002</v>
      </c>
    </row>
    <row r="1624" spans="3:7">
      <c r="D1624" s="18" t="s">
        <v>214</v>
      </c>
      <c r="F1624" s="19" t="s">
        <v>2554</v>
      </c>
      <c r="G1624" s="12">
        <v>892103.37670000002</v>
      </c>
    </row>
    <row r="1625" spans="3:7">
      <c r="C1625" s="18" t="s">
        <v>1989</v>
      </c>
      <c r="F1625" s="19" t="s">
        <v>1990</v>
      </c>
      <c r="G1625" s="12">
        <v>8683020.1779999994</v>
      </c>
    </row>
    <row r="1626" spans="3:7">
      <c r="D1626" s="18" t="s">
        <v>279</v>
      </c>
      <c r="F1626" s="19" t="s">
        <v>2555</v>
      </c>
      <c r="G1626" s="12">
        <v>8655309.9442999996</v>
      </c>
    </row>
    <row r="1627" spans="3:7">
      <c r="D1627" s="18" t="s">
        <v>227</v>
      </c>
      <c r="F1627" s="19" t="s">
        <v>2556</v>
      </c>
      <c r="G1627" s="12">
        <v>27710.233800000002</v>
      </c>
    </row>
    <row r="1628" spans="3:7">
      <c r="C1628" s="18" t="s">
        <v>2557</v>
      </c>
      <c r="F1628" s="19" t="s">
        <v>2558</v>
      </c>
      <c r="G1628" s="12">
        <v>1204617.6825000001</v>
      </c>
    </row>
    <row r="1629" spans="3:7" ht="21">
      <c r="D1629" s="18" t="s">
        <v>307</v>
      </c>
      <c r="F1629" s="19" t="s">
        <v>2559</v>
      </c>
      <c r="G1629" s="12">
        <v>450093.5073</v>
      </c>
    </row>
    <row r="1630" spans="3:7">
      <c r="D1630" s="18" t="s">
        <v>305</v>
      </c>
      <c r="F1630" s="19" t="s">
        <v>2556</v>
      </c>
      <c r="G1630" s="12">
        <v>698783.52249999996</v>
      </c>
    </row>
    <row r="1631" spans="3:7">
      <c r="D1631" s="18" t="s">
        <v>1918</v>
      </c>
      <c r="F1631" s="19" t="s">
        <v>332</v>
      </c>
      <c r="G1631" s="12">
        <v>37208.210099999997</v>
      </c>
    </row>
    <row r="1632" spans="3:7" ht="21">
      <c r="D1632" s="18" t="s">
        <v>1927</v>
      </c>
      <c r="F1632" s="19" t="s">
        <v>1925</v>
      </c>
      <c r="G1632" s="12">
        <v>18532.442500000001</v>
      </c>
    </row>
    <row r="1633" spans="3:7">
      <c r="C1633" s="18" t="s">
        <v>327</v>
      </c>
      <c r="F1633" s="19" t="s">
        <v>328</v>
      </c>
      <c r="G1633" s="12">
        <v>102000</v>
      </c>
    </row>
    <row r="1634" spans="3:7">
      <c r="D1634" s="18" t="s">
        <v>244</v>
      </c>
      <c r="F1634" s="19" t="s">
        <v>2560</v>
      </c>
      <c r="G1634" s="12">
        <v>102000</v>
      </c>
    </row>
    <row r="1635" spans="3:7">
      <c r="C1635" s="18" t="s">
        <v>2376</v>
      </c>
      <c r="F1635" s="19" t="s">
        <v>2377</v>
      </c>
      <c r="G1635" s="12">
        <v>4444127.6571000004</v>
      </c>
    </row>
    <row r="1636" spans="3:7">
      <c r="D1636" s="18" t="s">
        <v>225</v>
      </c>
      <c r="F1636" s="19" t="s">
        <v>2554</v>
      </c>
      <c r="G1636" s="12">
        <v>1862264.6969000001</v>
      </c>
    </row>
    <row r="1637" spans="3:7">
      <c r="D1637" s="18" t="s">
        <v>227</v>
      </c>
      <c r="F1637" s="19" t="s">
        <v>2553</v>
      </c>
      <c r="G1637" s="12">
        <v>2581862.9602000001</v>
      </c>
    </row>
    <row r="1638" spans="3:7">
      <c r="C1638" s="18" t="s">
        <v>331</v>
      </c>
      <c r="F1638" s="19" t="s">
        <v>5</v>
      </c>
      <c r="G1638" s="12">
        <v>402150.29239999998</v>
      </c>
    </row>
    <row r="1639" spans="3:7">
      <c r="D1639" s="18" t="s">
        <v>244</v>
      </c>
      <c r="F1639" s="19" t="s">
        <v>2560</v>
      </c>
      <c r="G1639" s="12">
        <v>402150.29239999998</v>
      </c>
    </row>
    <row r="1640" spans="3:7">
      <c r="C1640" s="18" t="s">
        <v>2514</v>
      </c>
      <c r="F1640" s="19" t="s">
        <v>2515</v>
      </c>
      <c r="G1640" s="12">
        <v>751514.99360000005</v>
      </c>
    </row>
    <row r="1641" spans="3:7">
      <c r="D1641" s="18" t="s">
        <v>225</v>
      </c>
      <c r="F1641" s="19" t="s">
        <v>2561</v>
      </c>
      <c r="G1641" s="12">
        <v>476718.47739999997</v>
      </c>
    </row>
    <row r="1642" spans="3:7">
      <c r="D1642" s="18" t="s">
        <v>227</v>
      </c>
      <c r="F1642" s="19" t="s">
        <v>2553</v>
      </c>
      <c r="G1642" s="12">
        <v>274796.51620000001</v>
      </c>
    </row>
    <row r="1643" spans="3:7">
      <c r="C1643" s="18" t="s">
        <v>2351</v>
      </c>
      <c r="F1643" s="19" t="s">
        <v>2352</v>
      </c>
      <c r="G1643" s="12">
        <v>2626223.5514000002</v>
      </c>
    </row>
    <row r="1644" spans="3:7">
      <c r="D1644" s="18" t="s">
        <v>267</v>
      </c>
      <c r="F1644" s="19" t="s">
        <v>2555</v>
      </c>
      <c r="G1644" s="12">
        <v>2626223.5514000002</v>
      </c>
    </row>
    <row r="1645" spans="3:7">
      <c r="C1645" s="18" t="s">
        <v>2562</v>
      </c>
      <c r="F1645" s="19" t="s">
        <v>2563</v>
      </c>
      <c r="G1645" s="12">
        <v>374038.84210000001</v>
      </c>
    </row>
    <row r="1646" spans="3:7" ht="21">
      <c r="D1646" s="18" t="s">
        <v>307</v>
      </c>
      <c r="F1646" s="19" t="s">
        <v>2559</v>
      </c>
      <c r="G1646" s="12">
        <v>139469.27119999999</v>
      </c>
    </row>
    <row r="1647" spans="3:7">
      <c r="D1647" s="18" t="s">
        <v>305</v>
      </c>
      <c r="F1647" s="19" t="s">
        <v>2556</v>
      </c>
      <c r="G1647" s="12">
        <v>233949.571</v>
      </c>
    </row>
    <row r="1648" spans="3:7">
      <c r="D1648" s="18" t="s">
        <v>248</v>
      </c>
      <c r="F1648" s="19" t="s">
        <v>332</v>
      </c>
      <c r="G1648" s="12">
        <v>620</v>
      </c>
    </row>
    <row r="1649" spans="3:7" ht="21">
      <c r="C1649" s="18" t="s">
        <v>2407</v>
      </c>
      <c r="F1649" s="19" t="s">
        <v>2408</v>
      </c>
      <c r="G1649" s="12">
        <v>281427.8677</v>
      </c>
    </row>
    <row r="1650" spans="3:7">
      <c r="D1650" s="18" t="s">
        <v>227</v>
      </c>
      <c r="F1650" s="19" t="s">
        <v>2561</v>
      </c>
      <c r="G1650" s="12">
        <v>177877.9999</v>
      </c>
    </row>
    <row r="1651" spans="3:7">
      <c r="D1651" s="18" t="s">
        <v>231</v>
      </c>
      <c r="F1651" s="19" t="s">
        <v>2553</v>
      </c>
      <c r="G1651" s="12">
        <v>103549.86780000001</v>
      </c>
    </row>
    <row r="1652" spans="3:7">
      <c r="C1652" s="18" t="s">
        <v>2409</v>
      </c>
      <c r="F1652" s="19" t="s">
        <v>2410</v>
      </c>
      <c r="G1652" s="12">
        <v>10914131.727399999</v>
      </c>
    </row>
    <row r="1653" spans="3:7">
      <c r="D1653" s="18" t="s">
        <v>277</v>
      </c>
      <c r="F1653" s="19" t="s">
        <v>2564</v>
      </c>
      <c r="G1653" s="12">
        <v>10144253.087300001</v>
      </c>
    </row>
    <row r="1654" spans="3:7">
      <c r="D1654" s="18" t="s">
        <v>279</v>
      </c>
      <c r="F1654" s="19" t="s">
        <v>2556</v>
      </c>
      <c r="G1654" s="12">
        <v>769878.64009999996</v>
      </c>
    </row>
    <row r="1655" spans="3:7">
      <c r="C1655" s="18" t="s">
        <v>2565</v>
      </c>
      <c r="F1655" s="19" t="s">
        <v>2566</v>
      </c>
      <c r="G1655" s="12">
        <v>3481107.1395999999</v>
      </c>
    </row>
    <row r="1656" spans="3:7">
      <c r="D1656" s="18" t="s">
        <v>305</v>
      </c>
      <c r="F1656" s="19" t="s">
        <v>2555</v>
      </c>
      <c r="G1656" s="12">
        <v>3481107.1395999999</v>
      </c>
    </row>
    <row r="1657" spans="3:7" ht="21">
      <c r="C1657" s="18" t="s">
        <v>2118</v>
      </c>
      <c r="F1657" s="19" t="s">
        <v>2119</v>
      </c>
      <c r="G1657" s="12">
        <v>1429824.8228</v>
      </c>
    </row>
    <row r="1658" spans="3:7">
      <c r="D1658" s="18" t="s">
        <v>277</v>
      </c>
      <c r="F1658" s="19" t="s">
        <v>2564</v>
      </c>
      <c r="G1658" s="12">
        <v>1394760.5870999999</v>
      </c>
    </row>
    <row r="1659" spans="3:7">
      <c r="D1659" s="18" t="s">
        <v>279</v>
      </c>
      <c r="F1659" s="19" t="s">
        <v>2556</v>
      </c>
      <c r="G1659" s="12">
        <v>35064.235699999997</v>
      </c>
    </row>
    <row r="1660" spans="3:7" ht="21">
      <c r="C1660" s="18" t="s">
        <v>2567</v>
      </c>
      <c r="F1660" s="19" t="s">
        <v>2568</v>
      </c>
      <c r="G1660" s="12">
        <v>15288</v>
      </c>
    </row>
    <row r="1661" spans="3:7">
      <c r="D1661" s="18" t="s">
        <v>267</v>
      </c>
      <c r="F1661" s="19" t="s">
        <v>2555</v>
      </c>
      <c r="G1661" s="12">
        <v>15288</v>
      </c>
    </row>
    <row r="1662" spans="3:7" ht="21">
      <c r="C1662" s="18" t="s">
        <v>2429</v>
      </c>
      <c r="F1662" s="19" t="s">
        <v>2430</v>
      </c>
      <c r="G1662" s="12">
        <v>591920.5845</v>
      </c>
    </row>
    <row r="1663" spans="3:7">
      <c r="D1663" s="18" t="s">
        <v>267</v>
      </c>
      <c r="F1663" s="19" t="s">
        <v>2555</v>
      </c>
      <c r="G1663" s="12">
        <v>100839.692</v>
      </c>
    </row>
    <row r="1664" spans="3:7">
      <c r="D1664" s="18" t="s">
        <v>279</v>
      </c>
      <c r="F1664" s="19" t="s">
        <v>2564</v>
      </c>
      <c r="G1664" s="12">
        <v>417817.50520000001</v>
      </c>
    </row>
    <row r="1665" spans="2:7">
      <c r="D1665" s="18" t="s">
        <v>214</v>
      </c>
      <c r="F1665" s="19" t="s">
        <v>2556</v>
      </c>
      <c r="G1665" s="12">
        <v>73263.387199999997</v>
      </c>
    </row>
    <row r="1666" spans="2:7">
      <c r="C1666" s="18" t="s">
        <v>246</v>
      </c>
      <c r="F1666" s="19" t="s">
        <v>3</v>
      </c>
      <c r="G1666" s="12">
        <v>470464</v>
      </c>
    </row>
    <row r="1667" spans="2:7">
      <c r="D1667" s="18" t="s">
        <v>277</v>
      </c>
      <c r="F1667" s="19" t="s">
        <v>2545</v>
      </c>
      <c r="G1667" s="12">
        <v>470464</v>
      </c>
    </row>
    <row r="1668" spans="2:7">
      <c r="C1668" s="18" t="s">
        <v>2569</v>
      </c>
      <c r="F1668" s="19" t="s">
        <v>2570</v>
      </c>
      <c r="G1668" s="12">
        <v>749910.08499999996</v>
      </c>
    </row>
    <row r="1669" spans="2:7" ht="21">
      <c r="D1669" s="18" t="s">
        <v>307</v>
      </c>
      <c r="F1669" s="19" t="s">
        <v>2571</v>
      </c>
      <c r="G1669" s="12">
        <v>97008.530499999993</v>
      </c>
    </row>
    <row r="1670" spans="2:7">
      <c r="D1670" s="18" t="s">
        <v>305</v>
      </c>
      <c r="F1670" s="19" t="s">
        <v>2556</v>
      </c>
      <c r="G1670" s="12">
        <v>46684.419000000002</v>
      </c>
    </row>
    <row r="1671" spans="2:7">
      <c r="D1671" s="18" t="s">
        <v>1918</v>
      </c>
      <c r="F1671" s="19" t="s">
        <v>2553</v>
      </c>
      <c r="G1671" s="12">
        <v>554304.23380000005</v>
      </c>
    </row>
    <row r="1672" spans="2:7">
      <c r="D1672" s="18" t="s">
        <v>267</v>
      </c>
      <c r="F1672" s="19" t="s">
        <v>332</v>
      </c>
      <c r="G1672" s="12">
        <v>300</v>
      </c>
    </row>
    <row r="1673" spans="2:7" ht="21">
      <c r="D1673" s="18" t="s">
        <v>1927</v>
      </c>
      <c r="F1673" s="19" t="s">
        <v>1925</v>
      </c>
      <c r="G1673" s="12">
        <v>51612.901599999997</v>
      </c>
    </row>
    <row r="1674" spans="2:7" ht="21">
      <c r="C1674" s="18" t="s">
        <v>2125</v>
      </c>
      <c r="F1674" s="19" t="s">
        <v>2126</v>
      </c>
      <c r="G1674" s="12">
        <v>194345.1857</v>
      </c>
    </row>
    <row r="1675" spans="2:7">
      <c r="D1675" s="18" t="s">
        <v>248</v>
      </c>
      <c r="F1675" s="19" t="s">
        <v>2564</v>
      </c>
      <c r="G1675" s="12">
        <v>194345.1857</v>
      </c>
    </row>
    <row r="1676" spans="2:7">
      <c r="B1676" s="18" t="s">
        <v>292</v>
      </c>
      <c r="F1676" s="19" t="s">
        <v>2572</v>
      </c>
      <c r="G1676" s="12">
        <v>3331536.1184999999</v>
      </c>
    </row>
    <row r="1677" spans="2:7">
      <c r="C1677" s="18" t="s">
        <v>1964</v>
      </c>
      <c r="F1677" s="19" t="s">
        <v>1965</v>
      </c>
      <c r="G1677" s="12">
        <v>411413.92050000001</v>
      </c>
    </row>
    <row r="1678" spans="2:7" ht="21">
      <c r="D1678" s="18" t="s">
        <v>2139</v>
      </c>
      <c r="F1678" s="19" t="s">
        <v>2573</v>
      </c>
      <c r="G1678" s="12">
        <v>411413.92050000001</v>
      </c>
    </row>
    <row r="1679" spans="2:7">
      <c r="E1679" s="18" t="s">
        <v>229</v>
      </c>
      <c r="F1679" s="19" t="s">
        <v>2574</v>
      </c>
      <c r="G1679" s="12">
        <v>411413.92050000001</v>
      </c>
    </row>
    <row r="1680" spans="2:7">
      <c r="C1680" s="18" t="s">
        <v>1938</v>
      </c>
      <c r="F1680" s="19" t="s">
        <v>1939</v>
      </c>
      <c r="G1680" s="12">
        <v>0</v>
      </c>
    </row>
    <row r="1681" spans="3:7" ht="21">
      <c r="D1681" s="18" t="s">
        <v>1189</v>
      </c>
      <c r="F1681" s="19" t="s">
        <v>2573</v>
      </c>
      <c r="G1681" s="12">
        <v>0</v>
      </c>
    </row>
    <row r="1682" spans="3:7" ht="21">
      <c r="C1682" s="18" t="s">
        <v>2339</v>
      </c>
      <c r="F1682" s="19" t="s">
        <v>2340</v>
      </c>
      <c r="G1682" s="12">
        <v>118485.3857</v>
      </c>
    </row>
    <row r="1683" spans="3:7">
      <c r="D1683" s="18" t="s">
        <v>261</v>
      </c>
      <c r="F1683" s="19" t="s">
        <v>2575</v>
      </c>
      <c r="G1683" s="12">
        <v>118485.3857</v>
      </c>
    </row>
    <row r="1684" spans="3:7">
      <c r="C1684" s="18" t="s">
        <v>2576</v>
      </c>
      <c r="F1684" s="19" t="s">
        <v>2577</v>
      </c>
      <c r="G1684" s="12">
        <v>3740.1934000000001</v>
      </c>
    </row>
    <row r="1685" spans="3:7">
      <c r="D1685" s="18" t="s">
        <v>225</v>
      </c>
      <c r="F1685" s="19" t="s">
        <v>2575</v>
      </c>
      <c r="G1685" s="12">
        <v>3740.1934000000001</v>
      </c>
    </row>
    <row r="1686" spans="3:7">
      <c r="C1686" s="18" t="s">
        <v>2578</v>
      </c>
      <c r="F1686" s="19" t="s">
        <v>2579</v>
      </c>
      <c r="G1686" s="12">
        <v>386974.14169999998</v>
      </c>
    </row>
    <row r="1687" spans="3:7" ht="21">
      <c r="D1687" s="18" t="s">
        <v>307</v>
      </c>
      <c r="F1687" s="19" t="s">
        <v>2580</v>
      </c>
      <c r="G1687" s="12">
        <v>106932.7384</v>
      </c>
    </row>
    <row r="1688" spans="3:7">
      <c r="D1688" s="18" t="s">
        <v>1918</v>
      </c>
      <c r="F1688" s="19" t="s">
        <v>332</v>
      </c>
      <c r="G1688" s="12">
        <v>1262.088</v>
      </c>
    </row>
    <row r="1689" spans="3:7">
      <c r="D1689" s="18" t="s">
        <v>248</v>
      </c>
      <c r="F1689" s="19" t="s">
        <v>2581</v>
      </c>
      <c r="G1689" s="12">
        <v>275953.88160000002</v>
      </c>
    </row>
    <row r="1690" spans="3:7" ht="21">
      <c r="D1690" s="18" t="s">
        <v>1927</v>
      </c>
      <c r="F1690" s="19" t="s">
        <v>1925</v>
      </c>
      <c r="G1690" s="12">
        <v>2825.4337</v>
      </c>
    </row>
    <row r="1691" spans="3:7">
      <c r="C1691" s="18" t="s">
        <v>1993</v>
      </c>
      <c r="F1691" s="19" t="s">
        <v>1994</v>
      </c>
      <c r="G1691" s="12">
        <v>109785.72070000001</v>
      </c>
    </row>
    <row r="1692" spans="3:7">
      <c r="D1692" s="18" t="s">
        <v>227</v>
      </c>
      <c r="F1692" s="19" t="s">
        <v>2575</v>
      </c>
      <c r="G1692" s="12">
        <v>109785.72070000001</v>
      </c>
    </row>
    <row r="1693" spans="3:7">
      <c r="C1693" s="18" t="s">
        <v>2582</v>
      </c>
      <c r="F1693" s="19" t="s">
        <v>2583</v>
      </c>
      <c r="G1693" s="12">
        <v>618436</v>
      </c>
    </row>
    <row r="1694" spans="3:7">
      <c r="D1694" s="18" t="s">
        <v>261</v>
      </c>
      <c r="F1694" s="19" t="s">
        <v>2575</v>
      </c>
      <c r="G1694" s="12">
        <v>618436</v>
      </c>
    </row>
    <row r="1695" spans="3:7" ht="21">
      <c r="C1695" s="18" t="s">
        <v>2584</v>
      </c>
      <c r="F1695" s="19" t="s">
        <v>2585</v>
      </c>
      <c r="G1695" s="12">
        <v>1171316.8134999999</v>
      </c>
    </row>
    <row r="1696" spans="3:7" ht="21">
      <c r="D1696" s="18" t="s">
        <v>307</v>
      </c>
      <c r="F1696" s="19" t="s">
        <v>2586</v>
      </c>
      <c r="G1696" s="12">
        <v>65857.847599999994</v>
      </c>
    </row>
    <row r="1697" spans="2:7">
      <c r="D1697" s="18" t="s">
        <v>305</v>
      </c>
      <c r="F1697" s="19" t="s">
        <v>2575</v>
      </c>
      <c r="G1697" s="12">
        <v>1015520.4003</v>
      </c>
    </row>
    <row r="1698" spans="2:7">
      <c r="D1698" s="18" t="s">
        <v>248</v>
      </c>
      <c r="F1698" s="19" t="s">
        <v>332</v>
      </c>
      <c r="G1698" s="12">
        <v>11672.9656</v>
      </c>
    </row>
    <row r="1699" spans="2:7" ht="42">
      <c r="D1699" s="18" t="s">
        <v>324</v>
      </c>
      <c r="F1699" s="19" t="s">
        <v>2587</v>
      </c>
      <c r="G1699" s="12">
        <v>78265.600000000006</v>
      </c>
    </row>
    <row r="1700" spans="2:7">
      <c r="C1700" s="18" t="s">
        <v>2005</v>
      </c>
      <c r="F1700" s="19" t="s">
        <v>2006</v>
      </c>
      <c r="G1700" s="12">
        <v>72649.167400000006</v>
      </c>
    </row>
    <row r="1701" spans="2:7">
      <c r="D1701" s="18" t="s">
        <v>263</v>
      </c>
      <c r="F1701" s="19" t="s">
        <v>2588</v>
      </c>
      <c r="G1701" s="12">
        <v>72649.167400000006</v>
      </c>
    </row>
    <row r="1702" spans="2:7">
      <c r="C1702" s="18" t="s">
        <v>2589</v>
      </c>
      <c r="F1702" s="19" t="s">
        <v>2590</v>
      </c>
      <c r="G1702" s="12">
        <v>17704.7952</v>
      </c>
    </row>
    <row r="1703" spans="2:7" ht="21">
      <c r="D1703" s="18" t="s">
        <v>307</v>
      </c>
      <c r="F1703" s="19" t="s">
        <v>2580</v>
      </c>
      <c r="G1703" s="12">
        <v>17704.7952</v>
      </c>
    </row>
    <row r="1704" spans="2:7">
      <c r="C1704" s="18" t="s">
        <v>246</v>
      </c>
      <c r="F1704" s="19" t="s">
        <v>3</v>
      </c>
      <c r="G1704" s="12">
        <v>222593</v>
      </c>
    </row>
    <row r="1705" spans="2:7">
      <c r="D1705" s="18" t="s">
        <v>299</v>
      </c>
      <c r="F1705" s="19" t="s">
        <v>2591</v>
      </c>
      <c r="G1705" s="12">
        <v>222593</v>
      </c>
    </row>
    <row r="1706" spans="2:7">
      <c r="C1706" s="18" t="s">
        <v>2031</v>
      </c>
      <c r="F1706" s="19" t="s">
        <v>2032</v>
      </c>
      <c r="G1706" s="12">
        <v>20388.901399999999</v>
      </c>
    </row>
    <row r="1707" spans="2:7">
      <c r="D1707" s="18" t="s">
        <v>248</v>
      </c>
      <c r="F1707" s="19" t="s">
        <v>2575</v>
      </c>
      <c r="G1707" s="12">
        <v>20388.901399999999</v>
      </c>
    </row>
    <row r="1708" spans="2:7" ht="21">
      <c r="C1708" s="18" t="s">
        <v>2033</v>
      </c>
      <c r="F1708" s="19" t="s">
        <v>2034</v>
      </c>
      <c r="G1708" s="12">
        <v>178048.0791</v>
      </c>
    </row>
    <row r="1709" spans="2:7">
      <c r="D1709" s="18" t="s">
        <v>261</v>
      </c>
      <c r="F1709" s="19" t="s">
        <v>2575</v>
      </c>
      <c r="G1709" s="12">
        <v>178048.0791</v>
      </c>
    </row>
    <row r="1710" spans="2:7" ht="21">
      <c r="B1710" s="18" t="s">
        <v>249</v>
      </c>
      <c r="F1710" s="19" t="s">
        <v>2592</v>
      </c>
      <c r="G1710" s="12">
        <v>32242684.9142</v>
      </c>
    </row>
    <row r="1711" spans="2:7">
      <c r="C1711" s="18" t="s">
        <v>220</v>
      </c>
      <c r="F1711" s="19" t="s">
        <v>2</v>
      </c>
      <c r="G1711" s="12">
        <v>199025</v>
      </c>
    </row>
    <row r="1712" spans="2:7" ht="21">
      <c r="D1712" s="18" t="s">
        <v>2004</v>
      </c>
      <c r="F1712" s="19" t="s">
        <v>2593</v>
      </c>
      <c r="G1712" s="12">
        <v>199025</v>
      </c>
    </row>
    <row r="1713" spans="3:7">
      <c r="C1713" s="18" t="s">
        <v>1964</v>
      </c>
      <c r="F1713" s="19" t="s">
        <v>1965</v>
      </c>
      <c r="G1713" s="12">
        <v>4834068.2331999997</v>
      </c>
    </row>
    <row r="1714" spans="3:7" ht="21">
      <c r="D1714" s="18" t="s">
        <v>307</v>
      </c>
      <c r="F1714" s="19" t="s">
        <v>2594</v>
      </c>
      <c r="G1714" s="12">
        <v>1707274.4919</v>
      </c>
    </row>
    <row r="1715" spans="3:7" ht="21">
      <c r="E1715" s="18" t="s">
        <v>229</v>
      </c>
      <c r="F1715" s="19" t="s">
        <v>2595</v>
      </c>
      <c r="G1715" s="12">
        <v>1412167.5739</v>
      </c>
    </row>
    <row r="1716" spans="3:7" ht="21">
      <c r="E1716" s="18" t="s">
        <v>236</v>
      </c>
      <c r="F1716" s="19" t="s">
        <v>1677</v>
      </c>
      <c r="G1716" s="12">
        <v>133034</v>
      </c>
    </row>
    <row r="1717" spans="3:7" ht="21">
      <c r="E1717" s="18" t="s">
        <v>238</v>
      </c>
      <c r="F1717" s="19" t="s">
        <v>1671</v>
      </c>
      <c r="G1717" s="12">
        <v>94601.8606</v>
      </c>
    </row>
    <row r="1718" spans="3:7">
      <c r="E1718" s="18" t="s">
        <v>219</v>
      </c>
      <c r="F1718" s="19" t="s">
        <v>2596</v>
      </c>
      <c r="G1718" s="12">
        <v>67471.057400000005</v>
      </c>
    </row>
    <row r="1719" spans="3:7">
      <c r="D1719" s="18" t="s">
        <v>261</v>
      </c>
      <c r="F1719" s="19" t="s">
        <v>2556</v>
      </c>
      <c r="G1719" s="12">
        <v>973621</v>
      </c>
    </row>
    <row r="1720" spans="3:7">
      <c r="D1720" s="18" t="s">
        <v>262</v>
      </c>
      <c r="F1720" s="19" t="s">
        <v>2597</v>
      </c>
      <c r="G1720" s="12">
        <v>495611</v>
      </c>
    </row>
    <row r="1721" spans="3:7">
      <c r="D1721" s="18" t="s">
        <v>230</v>
      </c>
      <c r="F1721" s="19" t="s">
        <v>1673</v>
      </c>
      <c r="G1721" s="12">
        <v>11769.1638</v>
      </c>
    </row>
    <row r="1722" spans="3:7" ht="21">
      <c r="D1722" s="18" t="s">
        <v>1178</v>
      </c>
      <c r="F1722" s="19" t="s">
        <v>1932</v>
      </c>
      <c r="G1722" s="12">
        <v>1645792.5774999999</v>
      </c>
    </row>
    <row r="1723" spans="3:7">
      <c r="C1723" s="18" t="s">
        <v>1987</v>
      </c>
      <c r="F1723" s="19" t="s">
        <v>1988</v>
      </c>
      <c r="G1723" s="12">
        <v>127516.935</v>
      </c>
    </row>
    <row r="1724" spans="3:7" ht="21">
      <c r="D1724" s="18" t="s">
        <v>267</v>
      </c>
      <c r="F1724" s="19" t="s">
        <v>2593</v>
      </c>
      <c r="G1724" s="12">
        <v>127516.935</v>
      </c>
    </row>
    <row r="1725" spans="3:7">
      <c r="C1725" s="18" t="s">
        <v>1989</v>
      </c>
      <c r="F1725" s="19" t="s">
        <v>1990</v>
      </c>
      <c r="G1725" s="12">
        <v>3046007.4803999998</v>
      </c>
    </row>
    <row r="1726" spans="3:7">
      <c r="D1726" s="18" t="s">
        <v>307</v>
      </c>
      <c r="F1726" s="19" t="s">
        <v>2598</v>
      </c>
      <c r="G1726" s="12">
        <v>2650567.7823999999</v>
      </c>
    </row>
    <row r="1727" spans="3:7">
      <c r="D1727" s="18" t="s">
        <v>1918</v>
      </c>
      <c r="F1727" s="19" t="s">
        <v>2599</v>
      </c>
      <c r="G1727" s="12">
        <v>190518.58439999999</v>
      </c>
    </row>
    <row r="1728" spans="3:7">
      <c r="D1728" s="18" t="s">
        <v>267</v>
      </c>
      <c r="F1728" s="19" t="s">
        <v>332</v>
      </c>
      <c r="G1728" s="12">
        <v>63498.111100000002</v>
      </c>
    </row>
    <row r="1729" spans="3:7" ht="21">
      <c r="D1729" s="18" t="s">
        <v>1927</v>
      </c>
      <c r="F1729" s="19" t="s">
        <v>1925</v>
      </c>
      <c r="G1729" s="12">
        <v>141165.91459999999</v>
      </c>
    </row>
    <row r="1730" spans="3:7" ht="21">
      <c r="D1730" s="18" t="s">
        <v>325</v>
      </c>
      <c r="F1730" s="19" t="s">
        <v>326</v>
      </c>
      <c r="G1730" s="12">
        <v>257.08800000000002</v>
      </c>
    </row>
    <row r="1731" spans="3:7">
      <c r="C1731" s="18" t="s">
        <v>2376</v>
      </c>
      <c r="F1731" s="19" t="s">
        <v>2377</v>
      </c>
      <c r="G1731" s="12">
        <v>3155730.1376999998</v>
      </c>
    </row>
    <row r="1732" spans="3:7" ht="21">
      <c r="D1732" s="18" t="s">
        <v>307</v>
      </c>
      <c r="F1732" s="19" t="s">
        <v>2600</v>
      </c>
      <c r="G1732" s="12">
        <v>673531.35219999996</v>
      </c>
    </row>
    <row r="1733" spans="3:7">
      <c r="D1733" s="18" t="s">
        <v>1918</v>
      </c>
      <c r="F1733" s="19" t="s">
        <v>332</v>
      </c>
      <c r="G1733" s="12">
        <v>15253.496800000001</v>
      </c>
    </row>
    <row r="1734" spans="3:7" ht="21">
      <c r="D1734" s="18" t="s">
        <v>1927</v>
      </c>
      <c r="F1734" s="19" t="s">
        <v>1925</v>
      </c>
      <c r="G1734" s="12">
        <v>2457407.2886999999</v>
      </c>
    </row>
    <row r="1735" spans="3:7" ht="52.5">
      <c r="D1735" s="18" t="s">
        <v>324</v>
      </c>
      <c r="F1735" s="19" t="s">
        <v>1199</v>
      </c>
      <c r="G1735" s="12">
        <v>9538</v>
      </c>
    </row>
    <row r="1736" spans="3:7">
      <c r="C1736" s="18" t="s">
        <v>2601</v>
      </c>
      <c r="F1736" s="19" t="s">
        <v>2602</v>
      </c>
      <c r="G1736" s="12">
        <v>3073318.1784999999</v>
      </c>
    </row>
    <row r="1737" spans="3:7">
      <c r="D1737" s="18" t="s">
        <v>307</v>
      </c>
      <c r="F1737" s="19" t="s">
        <v>2603</v>
      </c>
      <c r="G1737" s="12">
        <v>1023790.3088</v>
      </c>
    </row>
    <row r="1738" spans="3:7">
      <c r="D1738" s="18" t="s">
        <v>1918</v>
      </c>
      <c r="F1738" s="19" t="s">
        <v>332</v>
      </c>
      <c r="G1738" s="12">
        <v>25450.443800000001</v>
      </c>
    </row>
    <row r="1739" spans="3:7">
      <c r="D1739" s="18" t="s">
        <v>267</v>
      </c>
      <c r="F1739" s="19" t="s">
        <v>2599</v>
      </c>
      <c r="G1739" s="12">
        <v>1929270.4990999999</v>
      </c>
    </row>
    <row r="1740" spans="3:7" ht="21">
      <c r="D1740" s="18" t="s">
        <v>1927</v>
      </c>
      <c r="F1740" s="19" t="s">
        <v>1925</v>
      </c>
      <c r="G1740" s="12">
        <v>94806.926800000001</v>
      </c>
    </row>
    <row r="1741" spans="3:7">
      <c r="C1741" s="18" t="s">
        <v>2604</v>
      </c>
      <c r="F1741" s="19" t="s">
        <v>2605</v>
      </c>
      <c r="G1741" s="12">
        <v>195523.2401</v>
      </c>
    </row>
    <row r="1742" spans="3:7" ht="21">
      <c r="D1742" s="18" t="s">
        <v>307</v>
      </c>
      <c r="F1742" s="19" t="s">
        <v>2606</v>
      </c>
      <c r="G1742" s="12">
        <v>102896.0229</v>
      </c>
    </row>
    <row r="1743" spans="3:7">
      <c r="D1743" s="18" t="s">
        <v>1918</v>
      </c>
      <c r="F1743" s="19" t="s">
        <v>332</v>
      </c>
      <c r="G1743" s="12">
        <v>27423.651999999998</v>
      </c>
    </row>
    <row r="1744" spans="3:7">
      <c r="D1744" s="18" t="s">
        <v>248</v>
      </c>
      <c r="F1744" s="19" t="s">
        <v>2575</v>
      </c>
      <c r="G1744" s="12">
        <v>65203.565199999997</v>
      </c>
    </row>
    <row r="1745" spans="3:7">
      <c r="C1745" s="18" t="s">
        <v>2514</v>
      </c>
      <c r="F1745" s="19" t="s">
        <v>2515</v>
      </c>
      <c r="G1745" s="12">
        <v>146506.54</v>
      </c>
    </row>
    <row r="1746" spans="3:7" ht="21">
      <c r="D1746" s="18" t="s">
        <v>307</v>
      </c>
      <c r="F1746" s="19" t="s">
        <v>2607</v>
      </c>
      <c r="G1746" s="12">
        <v>84555.697</v>
      </c>
    </row>
    <row r="1747" spans="3:7">
      <c r="D1747" s="18" t="s">
        <v>1918</v>
      </c>
      <c r="F1747" s="19" t="s">
        <v>332</v>
      </c>
      <c r="G1747" s="12">
        <v>226</v>
      </c>
    </row>
    <row r="1748" spans="3:7" ht="21">
      <c r="D1748" s="18" t="s">
        <v>1927</v>
      </c>
      <c r="F1748" s="19" t="s">
        <v>1925</v>
      </c>
      <c r="G1748" s="12">
        <v>61724.843000000001</v>
      </c>
    </row>
    <row r="1749" spans="3:7">
      <c r="C1749" s="18" t="s">
        <v>2351</v>
      </c>
      <c r="F1749" s="19" t="s">
        <v>2352</v>
      </c>
      <c r="G1749" s="12">
        <v>1006642.49</v>
      </c>
    </row>
    <row r="1750" spans="3:7">
      <c r="D1750" s="18" t="s">
        <v>307</v>
      </c>
      <c r="F1750" s="19" t="s">
        <v>2608</v>
      </c>
      <c r="G1750" s="12">
        <v>996554.37159999995</v>
      </c>
    </row>
    <row r="1751" spans="3:7">
      <c r="D1751" s="18" t="s">
        <v>279</v>
      </c>
      <c r="F1751" s="19" t="s">
        <v>332</v>
      </c>
      <c r="G1751" s="12">
        <v>3975.1390000000001</v>
      </c>
    </row>
    <row r="1752" spans="3:7" ht="21">
      <c r="D1752" s="18" t="s">
        <v>1927</v>
      </c>
      <c r="F1752" s="19" t="s">
        <v>1925</v>
      </c>
      <c r="G1752" s="12">
        <v>6112.9793</v>
      </c>
    </row>
    <row r="1753" spans="3:7">
      <c r="C1753" s="18" t="s">
        <v>2386</v>
      </c>
      <c r="F1753" s="19" t="s">
        <v>2387</v>
      </c>
      <c r="G1753" s="12">
        <v>276122.93640000001</v>
      </c>
    </row>
    <row r="1754" spans="3:7">
      <c r="D1754" s="18" t="s">
        <v>221</v>
      </c>
      <c r="F1754" s="19" t="s">
        <v>2609</v>
      </c>
      <c r="G1754" s="12">
        <v>276122.93640000001</v>
      </c>
    </row>
    <row r="1755" spans="3:7">
      <c r="E1755" s="18" t="s">
        <v>231</v>
      </c>
      <c r="F1755" s="19" t="s">
        <v>271</v>
      </c>
      <c r="G1755" s="12">
        <v>249999.93658000001</v>
      </c>
    </row>
    <row r="1756" spans="3:7">
      <c r="E1756" s="18" t="s">
        <v>272</v>
      </c>
      <c r="F1756" s="19" t="s">
        <v>273</v>
      </c>
      <c r="G1756" s="12">
        <v>26122.99987</v>
      </c>
    </row>
    <row r="1757" spans="3:7" ht="31.5">
      <c r="C1757" s="18" t="s">
        <v>2610</v>
      </c>
      <c r="F1757" s="19" t="s">
        <v>2611</v>
      </c>
      <c r="G1757" s="12">
        <v>1194281.2187000001</v>
      </c>
    </row>
    <row r="1758" spans="3:7" ht="21">
      <c r="D1758" s="18" t="s">
        <v>307</v>
      </c>
      <c r="F1758" s="19" t="s">
        <v>2612</v>
      </c>
      <c r="G1758" s="12">
        <v>228446.0937</v>
      </c>
    </row>
    <row r="1759" spans="3:7">
      <c r="D1759" s="18" t="s">
        <v>248</v>
      </c>
      <c r="F1759" s="19" t="s">
        <v>332</v>
      </c>
      <c r="G1759" s="12">
        <v>1113.165</v>
      </c>
    </row>
    <row r="1760" spans="3:7">
      <c r="D1760" s="18" t="s">
        <v>267</v>
      </c>
      <c r="F1760" s="19" t="s">
        <v>2599</v>
      </c>
      <c r="G1760" s="12">
        <v>964721.96</v>
      </c>
    </row>
    <row r="1761" spans="3:7" ht="21">
      <c r="C1761" s="18" t="s">
        <v>2116</v>
      </c>
      <c r="F1761" s="19" t="s">
        <v>2117</v>
      </c>
      <c r="G1761" s="12">
        <v>236394</v>
      </c>
    </row>
    <row r="1762" spans="3:7">
      <c r="D1762" s="18" t="s">
        <v>214</v>
      </c>
      <c r="F1762" s="19" t="s">
        <v>2613</v>
      </c>
      <c r="G1762" s="12">
        <v>236394</v>
      </c>
    </row>
    <row r="1763" spans="3:7" ht="21">
      <c r="C1763" s="18" t="s">
        <v>2407</v>
      </c>
      <c r="F1763" s="19" t="s">
        <v>2408</v>
      </c>
      <c r="G1763" s="12">
        <v>296605.4313</v>
      </c>
    </row>
    <row r="1764" spans="3:7" ht="21">
      <c r="D1764" s="18" t="s">
        <v>307</v>
      </c>
      <c r="F1764" s="19" t="s">
        <v>2614</v>
      </c>
      <c r="G1764" s="12">
        <v>97748.883700000006</v>
      </c>
    </row>
    <row r="1765" spans="3:7">
      <c r="D1765" s="18" t="s">
        <v>1918</v>
      </c>
      <c r="F1765" s="19" t="s">
        <v>332</v>
      </c>
      <c r="G1765" s="12">
        <v>879.57600000000002</v>
      </c>
    </row>
    <row r="1766" spans="3:7" ht="21">
      <c r="D1766" s="18" t="s">
        <v>1927</v>
      </c>
      <c r="F1766" s="19" t="s">
        <v>1925</v>
      </c>
      <c r="G1766" s="12">
        <v>197976.97159999999</v>
      </c>
    </row>
    <row r="1767" spans="3:7">
      <c r="C1767" s="18" t="s">
        <v>2409</v>
      </c>
      <c r="F1767" s="19" t="s">
        <v>2410</v>
      </c>
      <c r="G1767" s="12">
        <v>6063119.5610999996</v>
      </c>
    </row>
    <row r="1768" spans="3:7" ht="21">
      <c r="D1768" s="18" t="s">
        <v>307</v>
      </c>
      <c r="F1768" s="19" t="s">
        <v>2615</v>
      </c>
      <c r="G1768" s="12">
        <v>1874307.9750999999</v>
      </c>
    </row>
    <row r="1769" spans="3:7">
      <c r="D1769" s="18" t="s">
        <v>227</v>
      </c>
      <c r="F1769" s="19" t="s">
        <v>332</v>
      </c>
      <c r="G1769" s="12">
        <v>354911.2953</v>
      </c>
    </row>
    <row r="1770" spans="3:7" ht="21">
      <c r="D1770" s="18" t="s">
        <v>1927</v>
      </c>
      <c r="F1770" s="19" t="s">
        <v>1925</v>
      </c>
      <c r="G1770" s="12">
        <v>3809932.9056000002</v>
      </c>
    </row>
    <row r="1771" spans="3:7" ht="31.5">
      <c r="D1771" s="18" t="s">
        <v>321</v>
      </c>
      <c r="F1771" s="19" t="s">
        <v>322</v>
      </c>
      <c r="G1771" s="12">
        <v>14400.8</v>
      </c>
    </row>
    <row r="1772" spans="3:7" ht="21">
      <c r="D1772" s="18" t="s">
        <v>323</v>
      </c>
      <c r="F1772" s="19" t="s">
        <v>1926</v>
      </c>
      <c r="G1772" s="12">
        <v>2909.5970000000002</v>
      </c>
    </row>
    <row r="1773" spans="3:7" ht="52.5">
      <c r="D1773" s="18" t="s">
        <v>324</v>
      </c>
      <c r="F1773" s="19" t="s">
        <v>1199</v>
      </c>
      <c r="G1773" s="12">
        <v>281.95</v>
      </c>
    </row>
    <row r="1774" spans="3:7" ht="21">
      <c r="D1774" s="18" t="s">
        <v>325</v>
      </c>
      <c r="F1774" s="19" t="s">
        <v>326</v>
      </c>
      <c r="G1774" s="12">
        <v>6375.0379999999996</v>
      </c>
    </row>
    <row r="1775" spans="3:7">
      <c r="C1775" s="18" t="s">
        <v>2565</v>
      </c>
      <c r="F1775" s="19" t="s">
        <v>2566</v>
      </c>
      <c r="G1775" s="12">
        <v>6418999.3552000001</v>
      </c>
    </row>
    <row r="1776" spans="3:7" ht="31.5">
      <c r="D1776" s="18" t="s">
        <v>307</v>
      </c>
      <c r="F1776" s="19" t="s">
        <v>2616</v>
      </c>
      <c r="G1776" s="12">
        <v>3566234.4125000001</v>
      </c>
    </row>
    <row r="1777" spans="3:7">
      <c r="D1777" s="18" t="s">
        <v>1918</v>
      </c>
      <c r="F1777" s="19" t="s">
        <v>2599</v>
      </c>
      <c r="G1777" s="12">
        <v>2632171.7593</v>
      </c>
    </row>
    <row r="1778" spans="3:7">
      <c r="D1778" s="18" t="s">
        <v>277</v>
      </c>
      <c r="F1778" s="19" t="s">
        <v>332</v>
      </c>
      <c r="G1778" s="12">
        <v>136865.99400000001</v>
      </c>
    </row>
    <row r="1779" spans="3:7" ht="21">
      <c r="D1779" s="18" t="s">
        <v>1927</v>
      </c>
      <c r="F1779" s="19" t="s">
        <v>1925</v>
      </c>
      <c r="G1779" s="12">
        <v>83692.189400000003</v>
      </c>
    </row>
    <row r="1780" spans="3:7" ht="21">
      <c r="D1780" s="18" t="s">
        <v>325</v>
      </c>
      <c r="F1780" s="19" t="s">
        <v>326</v>
      </c>
      <c r="G1780" s="12">
        <v>35</v>
      </c>
    </row>
    <row r="1781" spans="3:7" ht="21">
      <c r="C1781" s="18" t="s">
        <v>2118</v>
      </c>
      <c r="F1781" s="19" t="s">
        <v>2119</v>
      </c>
      <c r="G1781" s="12">
        <v>933778.73609999998</v>
      </c>
    </row>
    <row r="1782" spans="3:7" ht="21">
      <c r="D1782" s="18" t="s">
        <v>307</v>
      </c>
      <c r="F1782" s="19" t="s">
        <v>2617</v>
      </c>
      <c r="G1782" s="12">
        <v>288918.38099999999</v>
      </c>
    </row>
    <row r="1783" spans="3:7">
      <c r="D1783" s="18" t="s">
        <v>251</v>
      </c>
      <c r="F1783" s="19" t="s">
        <v>332</v>
      </c>
      <c r="G1783" s="12">
        <v>18959</v>
      </c>
    </row>
    <row r="1784" spans="3:7" ht="21">
      <c r="D1784" s="18" t="s">
        <v>1927</v>
      </c>
      <c r="F1784" s="19" t="s">
        <v>1925</v>
      </c>
      <c r="G1784" s="12">
        <v>625901.35510000004</v>
      </c>
    </row>
    <row r="1785" spans="3:7" ht="21">
      <c r="C1785" s="18" t="s">
        <v>2567</v>
      </c>
      <c r="F1785" s="19" t="s">
        <v>2568</v>
      </c>
      <c r="G1785" s="12">
        <v>206532.10339999999</v>
      </c>
    </row>
    <row r="1786" spans="3:7" ht="31.5">
      <c r="D1786" s="18" t="s">
        <v>307</v>
      </c>
      <c r="F1786" s="19" t="s">
        <v>2618</v>
      </c>
      <c r="G1786" s="12">
        <v>100806.3391</v>
      </c>
    </row>
    <row r="1787" spans="3:7">
      <c r="D1787" s="18" t="s">
        <v>1918</v>
      </c>
      <c r="F1787" s="19" t="s">
        <v>332</v>
      </c>
      <c r="G1787" s="12">
        <v>1349.98</v>
      </c>
    </row>
    <row r="1788" spans="3:7">
      <c r="D1788" s="18" t="s">
        <v>248</v>
      </c>
      <c r="F1788" s="19" t="s">
        <v>2599</v>
      </c>
      <c r="G1788" s="12">
        <v>104149.7843</v>
      </c>
    </row>
    <row r="1789" spans="3:7" ht="21">
      <c r="D1789" s="18" t="s">
        <v>1927</v>
      </c>
      <c r="F1789" s="19" t="s">
        <v>1925</v>
      </c>
      <c r="G1789" s="12">
        <v>226</v>
      </c>
    </row>
    <row r="1790" spans="3:7" ht="21">
      <c r="C1790" s="18" t="s">
        <v>2429</v>
      </c>
      <c r="F1790" s="19" t="s">
        <v>2430</v>
      </c>
      <c r="G1790" s="12">
        <v>401067.10129999998</v>
      </c>
    </row>
    <row r="1791" spans="3:7" ht="31.5">
      <c r="D1791" s="18" t="s">
        <v>307</v>
      </c>
      <c r="F1791" s="19" t="s">
        <v>2619</v>
      </c>
      <c r="G1791" s="12">
        <v>218437.96720000001</v>
      </c>
    </row>
    <row r="1792" spans="3:7">
      <c r="D1792" s="18" t="s">
        <v>1918</v>
      </c>
      <c r="F1792" s="19" t="s">
        <v>332</v>
      </c>
      <c r="G1792" s="12">
        <v>7272.6000999999997</v>
      </c>
    </row>
    <row r="1793" spans="3:7">
      <c r="D1793" s="18" t="s">
        <v>248</v>
      </c>
      <c r="F1793" s="19" t="s">
        <v>2599</v>
      </c>
      <c r="G1793" s="12">
        <v>103233.5772</v>
      </c>
    </row>
    <row r="1794" spans="3:7" ht="21">
      <c r="D1794" s="18" t="s">
        <v>1927</v>
      </c>
      <c r="F1794" s="19" t="s">
        <v>1925</v>
      </c>
      <c r="G1794" s="12">
        <v>61077.556799999998</v>
      </c>
    </row>
    <row r="1795" spans="3:7" ht="31.5">
      <c r="D1795" s="18" t="s">
        <v>321</v>
      </c>
      <c r="F1795" s="19" t="s">
        <v>322</v>
      </c>
      <c r="G1795" s="12">
        <v>11045.4</v>
      </c>
    </row>
    <row r="1796" spans="3:7">
      <c r="C1796" s="18" t="s">
        <v>246</v>
      </c>
      <c r="F1796" s="19" t="s">
        <v>3</v>
      </c>
      <c r="G1796" s="12">
        <v>167583.08119999999</v>
      </c>
    </row>
    <row r="1797" spans="3:7">
      <c r="D1797" s="18" t="s">
        <v>272</v>
      </c>
      <c r="F1797" s="19" t="s">
        <v>2620</v>
      </c>
      <c r="G1797" s="12">
        <v>167583.08119999999</v>
      </c>
    </row>
    <row r="1798" spans="3:7">
      <c r="C1798" s="18" t="s">
        <v>2621</v>
      </c>
      <c r="F1798" s="19" t="s">
        <v>2622</v>
      </c>
      <c r="G1798" s="12">
        <v>91648.958899999998</v>
      </c>
    </row>
    <row r="1799" spans="3:7" ht="21">
      <c r="D1799" s="18" t="s">
        <v>307</v>
      </c>
      <c r="F1799" s="19" t="s">
        <v>2623</v>
      </c>
      <c r="G1799" s="12">
        <v>31301.657500000001</v>
      </c>
    </row>
    <row r="1800" spans="3:7">
      <c r="D1800" s="18" t="s">
        <v>1918</v>
      </c>
      <c r="F1800" s="19" t="s">
        <v>332</v>
      </c>
      <c r="G1800" s="12">
        <v>209.99</v>
      </c>
    </row>
    <row r="1801" spans="3:7">
      <c r="D1801" s="18" t="s">
        <v>248</v>
      </c>
      <c r="F1801" s="19" t="s">
        <v>2575</v>
      </c>
      <c r="G1801" s="12">
        <v>27561.463400000001</v>
      </c>
    </row>
    <row r="1802" spans="3:7">
      <c r="D1802" s="18" t="s">
        <v>267</v>
      </c>
      <c r="F1802" s="19" t="s">
        <v>2624</v>
      </c>
      <c r="G1802" s="12">
        <v>32575.848000000002</v>
      </c>
    </row>
    <row r="1803" spans="3:7" ht="21">
      <c r="C1803" s="18" t="s">
        <v>2125</v>
      </c>
      <c r="F1803" s="19" t="s">
        <v>2126</v>
      </c>
      <c r="G1803" s="12">
        <v>82993.495999999999</v>
      </c>
    </row>
    <row r="1804" spans="3:7" ht="21">
      <c r="D1804" s="18" t="s">
        <v>307</v>
      </c>
      <c r="F1804" s="19" t="s">
        <v>2625</v>
      </c>
      <c r="G1804" s="12">
        <v>72623.495999999999</v>
      </c>
    </row>
    <row r="1805" spans="3:7">
      <c r="D1805" s="18" t="s">
        <v>1918</v>
      </c>
      <c r="F1805" s="19" t="s">
        <v>332</v>
      </c>
      <c r="G1805" s="12">
        <v>350</v>
      </c>
    </row>
    <row r="1806" spans="3:7" ht="21">
      <c r="D1806" s="18" t="s">
        <v>1927</v>
      </c>
      <c r="F1806" s="19" t="s">
        <v>1925</v>
      </c>
      <c r="G1806" s="12">
        <v>10020</v>
      </c>
    </row>
    <row r="1807" spans="3:7">
      <c r="C1807" s="18" t="s">
        <v>2127</v>
      </c>
      <c r="F1807" s="111" t="s">
        <v>416</v>
      </c>
      <c r="G1807" s="12">
        <v>89220.699500000002</v>
      </c>
    </row>
    <row r="1808" spans="3:7" ht="21">
      <c r="D1808" s="18" t="s">
        <v>307</v>
      </c>
      <c r="F1808" s="19" t="s">
        <v>2626</v>
      </c>
      <c r="G1808" s="12">
        <v>10807.3783</v>
      </c>
    </row>
    <row r="1809" spans="1:7">
      <c r="D1809" s="18" t="s">
        <v>1918</v>
      </c>
      <c r="F1809" s="19" t="s">
        <v>332</v>
      </c>
      <c r="G1809" s="12">
        <v>131</v>
      </c>
    </row>
    <row r="1810" spans="1:7" ht="21">
      <c r="D1810" s="18" t="s">
        <v>1927</v>
      </c>
      <c r="F1810" s="19" t="s">
        <v>1925</v>
      </c>
      <c r="G1810" s="12">
        <v>78282.321200000006</v>
      </c>
    </row>
    <row r="1811" spans="1:7">
      <c r="A1811" s="17" t="s">
        <v>2627</v>
      </c>
      <c r="B1811" s="17"/>
      <c r="C1811" s="17"/>
      <c r="D1811" s="17"/>
      <c r="E1811" s="17"/>
      <c r="F1811" s="10" t="s">
        <v>2628</v>
      </c>
      <c r="G1811" s="11">
        <v>137939434.69080001</v>
      </c>
    </row>
    <row r="1812" spans="1:7">
      <c r="B1812" s="18" t="s">
        <v>211</v>
      </c>
      <c r="F1812" s="19" t="s">
        <v>2629</v>
      </c>
      <c r="G1812" s="12">
        <v>106480675.9774</v>
      </c>
    </row>
    <row r="1813" spans="1:7">
      <c r="C1813" s="18" t="s">
        <v>1966</v>
      </c>
      <c r="F1813" s="19" t="s">
        <v>1967</v>
      </c>
      <c r="G1813" s="12">
        <v>3179003.7189000002</v>
      </c>
    </row>
    <row r="1814" spans="1:7">
      <c r="D1814" s="18" t="s">
        <v>290</v>
      </c>
      <c r="F1814" s="19" t="s">
        <v>2630</v>
      </c>
      <c r="G1814" s="12">
        <v>3162923.7189000002</v>
      </c>
    </row>
    <row r="1815" spans="1:7">
      <c r="E1815" s="18" t="s">
        <v>229</v>
      </c>
      <c r="F1815" s="19" t="s">
        <v>2631</v>
      </c>
      <c r="G1815" s="12">
        <v>42055</v>
      </c>
    </row>
    <row r="1816" spans="1:7">
      <c r="E1816" s="18" t="s">
        <v>230</v>
      </c>
      <c r="F1816" s="19" t="s">
        <v>2632</v>
      </c>
      <c r="G1816" s="12">
        <v>2142389.8959900001</v>
      </c>
    </row>
    <row r="1817" spans="1:7">
      <c r="E1817" s="18" t="s">
        <v>234</v>
      </c>
      <c r="F1817" s="19" t="s">
        <v>2633</v>
      </c>
      <c r="G1817" s="12">
        <v>64999.999960000001</v>
      </c>
    </row>
    <row r="1818" spans="1:7" ht="21">
      <c r="E1818" s="18" t="s">
        <v>240</v>
      </c>
      <c r="F1818" s="19" t="s">
        <v>2634</v>
      </c>
      <c r="G1818" s="12">
        <v>466314</v>
      </c>
    </row>
    <row r="1819" spans="1:7" ht="21">
      <c r="E1819" s="18" t="s">
        <v>321</v>
      </c>
      <c r="F1819" s="19" t="s">
        <v>2635</v>
      </c>
      <c r="G1819" s="12">
        <v>447164.82299999997</v>
      </c>
    </row>
    <row r="1820" spans="1:7">
      <c r="D1820" s="18" t="s">
        <v>2067</v>
      </c>
      <c r="F1820" s="19" t="s">
        <v>2636</v>
      </c>
      <c r="G1820" s="12">
        <v>16080</v>
      </c>
    </row>
    <row r="1821" spans="1:7" ht="31.5">
      <c r="E1821" s="18" t="s">
        <v>240</v>
      </c>
      <c r="F1821" s="19" t="s">
        <v>2637</v>
      </c>
      <c r="G1821" s="12">
        <v>16080</v>
      </c>
    </row>
    <row r="1822" spans="1:7">
      <c r="C1822" s="18" t="s">
        <v>1938</v>
      </c>
      <c r="F1822" s="19" t="s">
        <v>1939</v>
      </c>
      <c r="G1822" s="12">
        <v>9276914.5639999993</v>
      </c>
    </row>
    <row r="1823" spans="1:7" ht="21">
      <c r="D1823" s="18" t="s">
        <v>2638</v>
      </c>
      <c r="F1823" s="19" t="s">
        <v>2639</v>
      </c>
      <c r="G1823" s="12">
        <v>9276914.5639999993</v>
      </c>
    </row>
    <row r="1824" spans="1:7" ht="21">
      <c r="E1824" s="18" t="s">
        <v>229</v>
      </c>
      <c r="F1824" s="19" t="s">
        <v>2640</v>
      </c>
      <c r="G1824" s="12">
        <v>11760</v>
      </c>
    </row>
    <row r="1825" spans="3:7">
      <c r="E1825" s="18" t="s">
        <v>230</v>
      </c>
      <c r="F1825" s="19" t="s">
        <v>2641</v>
      </c>
      <c r="G1825" s="12">
        <v>214804.8517</v>
      </c>
    </row>
    <row r="1826" spans="3:7" ht="21">
      <c r="E1826" s="18" t="s">
        <v>234</v>
      </c>
      <c r="F1826" s="19" t="s">
        <v>2642</v>
      </c>
      <c r="G1826" s="12">
        <v>8093501.4919999996</v>
      </c>
    </row>
    <row r="1827" spans="3:7" ht="21">
      <c r="E1827" s="18" t="s">
        <v>236</v>
      </c>
      <c r="F1827" s="19" t="s">
        <v>2643</v>
      </c>
      <c r="G1827" s="12">
        <v>475009.67823999998</v>
      </c>
    </row>
    <row r="1828" spans="3:7">
      <c r="E1828" s="18" t="s">
        <v>238</v>
      </c>
      <c r="F1828" s="19" t="s">
        <v>2644</v>
      </c>
      <c r="G1828" s="12">
        <v>481838.54207999998</v>
      </c>
    </row>
    <row r="1829" spans="3:7">
      <c r="C1829" s="18" t="s">
        <v>2645</v>
      </c>
      <c r="F1829" s="19" t="s">
        <v>2646</v>
      </c>
      <c r="G1829" s="12">
        <v>1260661.9661000001</v>
      </c>
    </row>
    <row r="1830" spans="3:7" ht="21">
      <c r="D1830" s="18" t="s">
        <v>1970</v>
      </c>
      <c r="F1830" s="19" t="s">
        <v>2647</v>
      </c>
      <c r="G1830" s="12">
        <v>1260661.9661000001</v>
      </c>
    </row>
    <row r="1831" spans="3:7">
      <c r="C1831" s="18" t="s">
        <v>327</v>
      </c>
      <c r="F1831" s="19" t="s">
        <v>328</v>
      </c>
      <c r="G1831" s="12">
        <v>573404</v>
      </c>
    </row>
    <row r="1832" spans="3:7" ht="21">
      <c r="D1832" s="18" t="s">
        <v>2198</v>
      </c>
      <c r="F1832" s="19" t="s">
        <v>2647</v>
      </c>
      <c r="G1832" s="12">
        <v>573404</v>
      </c>
    </row>
    <row r="1833" spans="3:7">
      <c r="C1833" s="18" t="s">
        <v>2378</v>
      </c>
      <c r="F1833" s="19" t="s">
        <v>2379</v>
      </c>
      <c r="G1833" s="12">
        <v>3407980.6288000001</v>
      </c>
    </row>
    <row r="1834" spans="3:7">
      <c r="D1834" s="18" t="s">
        <v>279</v>
      </c>
      <c r="F1834" s="19" t="s">
        <v>2648</v>
      </c>
      <c r="G1834" s="12">
        <v>1007692.5936</v>
      </c>
    </row>
    <row r="1835" spans="3:7">
      <c r="E1835" s="18" t="s">
        <v>231</v>
      </c>
      <c r="F1835" s="19" t="s">
        <v>271</v>
      </c>
      <c r="G1835" s="12">
        <v>400000</v>
      </c>
    </row>
    <row r="1836" spans="3:7">
      <c r="E1836" s="18" t="s">
        <v>272</v>
      </c>
      <c r="F1836" s="19" t="s">
        <v>273</v>
      </c>
      <c r="G1836" s="12">
        <v>607692.59363999998</v>
      </c>
    </row>
    <row r="1837" spans="3:7" ht="21">
      <c r="D1837" s="18" t="s">
        <v>2052</v>
      </c>
      <c r="F1837" s="19" t="s">
        <v>2649</v>
      </c>
      <c r="G1837" s="12">
        <v>344010</v>
      </c>
    </row>
    <row r="1838" spans="3:7" ht="21">
      <c r="D1838" s="18" t="s">
        <v>1970</v>
      </c>
      <c r="F1838" s="19" t="s">
        <v>2647</v>
      </c>
      <c r="G1838" s="12">
        <v>2056278.0351</v>
      </c>
    </row>
    <row r="1839" spans="3:7" ht="21">
      <c r="C1839" s="18" t="s">
        <v>330</v>
      </c>
      <c r="F1839" s="19" t="s">
        <v>4</v>
      </c>
      <c r="G1839" s="12">
        <v>754789.99890000001</v>
      </c>
    </row>
    <row r="1840" spans="3:7" ht="21">
      <c r="D1840" s="18" t="s">
        <v>2650</v>
      </c>
      <c r="F1840" s="19" t="s">
        <v>2647</v>
      </c>
      <c r="G1840" s="12">
        <v>754789.99890000001</v>
      </c>
    </row>
    <row r="1841" spans="3:7" ht="21">
      <c r="C1841" s="18" t="s">
        <v>2389</v>
      </c>
      <c r="F1841" s="19" t="s">
        <v>2390</v>
      </c>
      <c r="G1841" s="12">
        <v>17702605.296700001</v>
      </c>
    </row>
    <row r="1842" spans="3:7">
      <c r="D1842" s="18" t="s">
        <v>1984</v>
      </c>
      <c r="F1842" s="19" t="s">
        <v>2648</v>
      </c>
      <c r="G1842" s="12">
        <v>17702605.296700001</v>
      </c>
    </row>
    <row r="1843" spans="3:7">
      <c r="E1843" s="18" t="s">
        <v>231</v>
      </c>
      <c r="F1843" s="19" t="s">
        <v>271</v>
      </c>
      <c r="G1843" s="12">
        <v>5159156.9979999997</v>
      </c>
    </row>
    <row r="1844" spans="3:7">
      <c r="E1844" s="18" t="s">
        <v>272</v>
      </c>
      <c r="F1844" s="19" t="s">
        <v>273</v>
      </c>
      <c r="G1844" s="12">
        <v>12543448.298699999</v>
      </c>
    </row>
    <row r="1845" spans="3:7">
      <c r="C1845" s="18" t="s">
        <v>2651</v>
      </c>
      <c r="F1845" s="19" t="s">
        <v>2652</v>
      </c>
      <c r="G1845" s="12">
        <v>47549745.047600001</v>
      </c>
    </row>
    <row r="1846" spans="3:7" ht="21">
      <c r="D1846" s="18" t="s">
        <v>307</v>
      </c>
      <c r="F1846" s="19" t="s">
        <v>2653</v>
      </c>
      <c r="G1846" s="12">
        <v>138993.25839999999</v>
      </c>
    </row>
    <row r="1847" spans="3:7">
      <c r="D1847" s="18" t="s">
        <v>1918</v>
      </c>
      <c r="F1847" s="19" t="s">
        <v>332</v>
      </c>
      <c r="G1847" s="12">
        <v>268.76</v>
      </c>
    </row>
    <row r="1848" spans="3:7" ht="21">
      <c r="D1848" s="18" t="s">
        <v>225</v>
      </c>
      <c r="F1848" s="19" t="s">
        <v>2654</v>
      </c>
      <c r="G1848" s="12">
        <v>11784</v>
      </c>
    </row>
    <row r="1849" spans="3:7">
      <c r="D1849" s="18" t="s">
        <v>1984</v>
      </c>
      <c r="F1849" s="19" t="s">
        <v>2648</v>
      </c>
      <c r="G1849" s="12">
        <v>47248552.011699997</v>
      </c>
    </row>
    <row r="1850" spans="3:7">
      <c r="E1850" s="18" t="s">
        <v>267</v>
      </c>
      <c r="F1850" s="19" t="s">
        <v>1997</v>
      </c>
      <c r="G1850" s="12">
        <v>2305887.0008700001</v>
      </c>
    </row>
    <row r="1851" spans="3:7">
      <c r="E1851" s="18" t="s">
        <v>231</v>
      </c>
      <c r="F1851" s="19" t="s">
        <v>271</v>
      </c>
      <c r="G1851" s="12">
        <v>41429489.316289999</v>
      </c>
    </row>
    <row r="1852" spans="3:7">
      <c r="E1852" s="18" t="s">
        <v>272</v>
      </c>
      <c r="F1852" s="19" t="s">
        <v>273</v>
      </c>
      <c r="G1852" s="12">
        <v>3513175.6945199999</v>
      </c>
    </row>
    <row r="1853" spans="3:7" ht="52.5">
      <c r="D1853" s="18" t="s">
        <v>324</v>
      </c>
      <c r="F1853" s="19" t="s">
        <v>1199</v>
      </c>
      <c r="G1853" s="12">
        <v>150147.01749999999</v>
      </c>
    </row>
    <row r="1854" spans="3:7" ht="21">
      <c r="C1854" s="18" t="s">
        <v>2000</v>
      </c>
      <c r="F1854" s="19" t="s">
        <v>2001</v>
      </c>
      <c r="G1854" s="12">
        <v>707670.3554</v>
      </c>
    </row>
    <row r="1855" spans="3:7">
      <c r="D1855" s="18" t="s">
        <v>221</v>
      </c>
      <c r="F1855" s="19" t="s">
        <v>2648</v>
      </c>
      <c r="G1855" s="12">
        <v>707670.3554</v>
      </c>
    </row>
    <row r="1856" spans="3:7">
      <c r="E1856" s="18" t="s">
        <v>272</v>
      </c>
      <c r="F1856" s="19" t="s">
        <v>273</v>
      </c>
      <c r="G1856" s="12">
        <v>707670.3554</v>
      </c>
    </row>
    <row r="1857" spans="3:7" ht="21">
      <c r="C1857" s="18" t="s">
        <v>2002</v>
      </c>
      <c r="F1857" s="19" t="s">
        <v>2003</v>
      </c>
      <c r="G1857" s="12">
        <v>53555.490599999997</v>
      </c>
    </row>
    <row r="1858" spans="3:7">
      <c r="D1858" s="18" t="s">
        <v>225</v>
      </c>
      <c r="F1858" s="19" t="s">
        <v>2648</v>
      </c>
      <c r="G1858" s="12">
        <v>53555.490599999997</v>
      </c>
    </row>
    <row r="1859" spans="3:7">
      <c r="E1859" s="18" t="s">
        <v>272</v>
      </c>
      <c r="F1859" s="19" t="s">
        <v>273</v>
      </c>
      <c r="G1859" s="12">
        <v>53555.490550000002</v>
      </c>
    </row>
    <row r="1860" spans="3:7">
      <c r="C1860" s="18" t="s">
        <v>2005</v>
      </c>
      <c r="F1860" s="19" t="s">
        <v>2006</v>
      </c>
      <c r="G1860" s="12">
        <v>7796827.3085000003</v>
      </c>
    </row>
    <row r="1861" spans="3:7">
      <c r="D1861" s="18" t="s">
        <v>225</v>
      </c>
      <c r="F1861" s="19" t="s">
        <v>2648</v>
      </c>
      <c r="G1861" s="12">
        <v>7796827.3085000003</v>
      </c>
    </row>
    <row r="1862" spans="3:7">
      <c r="E1862" s="18" t="s">
        <v>231</v>
      </c>
      <c r="F1862" s="19" t="s">
        <v>271</v>
      </c>
      <c r="G1862" s="12">
        <v>4291676.3160600001</v>
      </c>
    </row>
    <row r="1863" spans="3:7">
      <c r="E1863" s="18" t="s">
        <v>272</v>
      </c>
      <c r="F1863" s="19" t="s">
        <v>273</v>
      </c>
      <c r="G1863" s="12">
        <v>3133870.0366000002</v>
      </c>
    </row>
    <row r="1864" spans="3:7">
      <c r="E1864" s="18" t="s">
        <v>1927</v>
      </c>
      <c r="F1864" s="19" t="s">
        <v>2105</v>
      </c>
      <c r="G1864" s="12">
        <v>371280.95582999999</v>
      </c>
    </row>
    <row r="1865" spans="3:7" ht="21">
      <c r="C1865" s="18" t="s">
        <v>2009</v>
      </c>
      <c r="F1865" s="19" t="s">
        <v>2010</v>
      </c>
      <c r="G1865" s="12">
        <v>152014.02739999999</v>
      </c>
    </row>
    <row r="1866" spans="3:7">
      <c r="D1866" s="18" t="s">
        <v>225</v>
      </c>
      <c r="F1866" s="19" t="s">
        <v>2648</v>
      </c>
      <c r="G1866" s="12">
        <v>152014.02739999999</v>
      </c>
    </row>
    <row r="1867" spans="3:7">
      <c r="E1867" s="18" t="s">
        <v>272</v>
      </c>
      <c r="F1867" s="19" t="s">
        <v>273</v>
      </c>
      <c r="G1867" s="12">
        <v>152014.02734999999</v>
      </c>
    </row>
    <row r="1868" spans="3:7" ht="31.5">
      <c r="C1868" s="18" t="s">
        <v>2015</v>
      </c>
      <c r="F1868" s="19" t="s">
        <v>2016</v>
      </c>
      <c r="G1868" s="12">
        <v>14857.888000000001</v>
      </c>
    </row>
    <row r="1869" spans="3:7">
      <c r="D1869" s="18" t="s">
        <v>264</v>
      </c>
      <c r="F1869" s="19" t="s">
        <v>2648</v>
      </c>
      <c r="G1869" s="12">
        <v>14857.888000000001</v>
      </c>
    </row>
    <row r="1870" spans="3:7">
      <c r="E1870" s="18" t="s">
        <v>272</v>
      </c>
      <c r="F1870" s="19" t="s">
        <v>273</v>
      </c>
      <c r="G1870" s="12">
        <v>14857.88798</v>
      </c>
    </row>
    <row r="1871" spans="3:7" ht="21">
      <c r="C1871" s="18" t="s">
        <v>2435</v>
      </c>
      <c r="F1871" s="19" t="s">
        <v>2436</v>
      </c>
      <c r="G1871" s="12">
        <v>1093363.1283</v>
      </c>
    </row>
    <row r="1872" spans="3:7">
      <c r="D1872" s="18" t="s">
        <v>225</v>
      </c>
      <c r="F1872" s="19" t="s">
        <v>2648</v>
      </c>
      <c r="G1872" s="12">
        <v>1093363.1283</v>
      </c>
    </row>
    <row r="1873" spans="2:7">
      <c r="E1873" s="18" t="s">
        <v>272</v>
      </c>
      <c r="F1873" s="19" t="s">
        <v>273</v>
      </c>
      <c r="G1873" s="12">
        <v>1093363.1283</v>
      </c>
    </row>
    <row r="1874" spans="2:7" ht="31.5">
      <c r="C1874" s="18" t="s">
        <v>2021</v>
      </c>
      <c r="F1874" s="19" t="s">
        <v>2022</v>
      </c>
      <c r="G1874" s="12">
        <v>31274</v>
      </c>
    </row>
    <row r="1875" spans="2:7">
      <c r="D1875" s="18" t="s">
        <v>221</v>
      </c>
      <c r="F1875" s="19" t="s">
        <v>2648</v>
      </c>
      <c r="G1875" s="12">
        <v>31274</v>
      </c>
    </row>
    <row r="1876" spans="2:7">
      <c r="E1876" s="18" t="s">
        <v>272</v>
      </c>
      <c r="F1876" s="19" t="s">
        <v>273</v>
      </c>
      <c r="G1876" s="12">
        <v>31274</v>
      </c>
    </row>
    <row r="1877" spans="2:7" ht="21">
      <c r="C1877" s="18" t="s">
        <v>2440</v>
      </c>
      <c r="F1877" s="19" t="s">
        <v>2441</v>
      </c>
      <c r="G1877" s="12">
        <v>1961594.0989000001</v>
      </c>
    </row>
    <row r="1878" spans="2:7">
      <c r="D1878" s="18" t="s">
        <v>225</v>
      </c>
      <c r="F1878" s="19" t="s">
        <v>2648</v>
      </c>
      <c r="G1878" s="12">
        <v>1961594.0989000001</v>
      </c>
    </row>
    <row r="1879" spans="2:7">
      <c r="E1879" s="18" t="s">
        <v>231</v>
      </c>
      <c r="F1879" s="19" t="s">
        <v>271</v>
      </c>
      <c r="G1879" s="12">
        <v>1899895.9992800001</v>
      </c>
    </row>
    <row r="1880" spans="2:7">
      <c r="E1880" s="18" t="s">
        <v>272</v>
      </c>
      <c r="F1880" s="19" t="s">
        <v>273</v>
      </c>
      <c r="G1880" s="12">
        <v>61698.09964</v>
      </c>
    </row>
    <row r="1881" spans="2:7">
      <c r="C1881" s="18" t="s">
        <v>2443</v>
      </c>
      <c r="F1881" s="19" t="s">
        <v>2444</v>
      </c>
      <c r="G1881" s="12">
        <v>10652216.4926</v>
      </c>
    </row>
    <row r="1882" spans="2:7">
      <c r="D1882" s="18" t="s">
        <v>225</v>
      </c>
      <c r="F1882" s="19" t="s">
        <v>2648</v>
      </c>
      <c r="G1882" s="12">
        <v>10652216.4926</v>
      </c>
    </row>
    <row r="1883" spans="2:7">
      <c r="E1883" s="18" t="s">
        <v>231</v>
      </c>
      <c r="F1883" s="19" t="s">
        <v>271</v>
      </c>
      <c r="G1883" s="12">
        <v>5169771</v>
      </c>
    </row>
    <row r="1884" spans="2:7">
      <c r="E1884" s="18" t="s">
        <v>272</v>
      </c>
      <c r="F1884" s="19" t="s">
        <v>273</v>
      </c>
      <c r="G1884" s="12">
        <v>3436933.2477099998</v>
      </c>
    </row>
    <row r="1885" spans="2:7">
      <c r="E1885" s="18" t="s">
        <v>1927</v>
      </c>
      <c r="F1885" s="19" t="s">
        <v>2105</v>
      </c>
      <c r="G1885" s="12">
        <v>2045512.24493</v>
      </c>
    </row>
    <row r="1886" spans="2:7">
      <c r="C1886" s="18" t="s">
        <v>2029</v>
      </c>
      <c r="F1886" s="19" t="s">
        <v>2030</v>
      </c>
      <c r="G1886" s="12">
        <v>312197.96669999999</v>
      </c>
    </row>
    <row r="1887" spans="2:7" ht="21">
      <c r="D1887" s="18" t="s">
        <v>1970</v>
      </c>
      <c r="F1887" s="19" t="s">
        <v>2647</v>
      </c>
      <c r="G1887" s="12">
        <v>312197.96669999999</v>
      </c>
    </row>
    <row r="1888" spans="2:7" ht="21">
      <c r="B1888" s="18" t="s">
        <v>249</v>
      </c>
      <c r="F1888" s="19" t="s">
        <v>2655</v>
      </c>
      <c r="G1888" s="12">
        <v>31458758.713300001</v>
      </c>
    </row>
    <row r="1889" spans="3:7">
      <c r="C1889" s="18" t="s">
        <v>220</v>
      </c>
      <c r="F1889" s="19" t="s">
        <v>2</v>
      </c>
      <c r="G1889" s="12">
        <v>418266</v>
      </c>
    </row>
    <row r="1890" spans="3:7">
      <c r="D1890" s="18" t="s">
        <v>264</v>
      </c>
      <c r="F1890" s="19" t="s">
        <v>2656</v>
      </c>
      <c r="G1890" s="12">
        <v>418266</v>
      </c>
    </row>
    <row r="1891" spans="3:7">
      <c r="C1891" s="18" t="s">
        <v>1966</v>
      </c>
      <c r="F1891" s="19" t="s">
        <v>1967</v>
      </c>
      <c r="G1891" s="12">
        <v>1675169.8</v>
      </c>
    </row>
    <row r="1892" spans="3:7" ht="21">
      <c r="D1892" s="18" t="s">
        <v>225</v>
      </c>
      <c r="F1892" s="19" t="s">
        <v>2657</v>
      </c>
      <c r="G1892" s="12">
        <v>1675169.8</v>
      </c>
    </row>
    <row r="1893" spans="3:7">
      <c r="E1893" s="18" t="s">
        <v>229</v>
      </c>
      <c r="F1893" s="19" t="s">
        <v>2658</v>
      </c>
      <c r="G1893" s="12">
        <v>1193788.8</v>
      </c>
    </row>
    <row r="1894" spans="3:7" ht="21">
      <c r="E1894" s="18" t="s">
        <v>230</v>
      </c>
      <c r="F1894" s="19" t="s">
        <v>2659</v>
      </c>
      <c r="G1894" s="12">
        <v>481381</v>
      </c>
    </row>
    <row r="1895" spans="3:7">
      <c r="C1895" s="18" t="s">
        <v>1938</v>
      </c>
      <c r="F1895" s="19" t="s">
        <v>1939</v>
      </c>
      <c r="G1895" s="12">
        <v>426659</v>
      </c>
    </row>
    <row r="1896" spans="3:7">
      <c r="D1896" s="18" t="s">
        <v>2317</v>
      </c>
      <c r="F1896" s="19" t="s">
        <v>2660</v>
      </c>
      <c r="G1896" s="12">
        <v>426659</v>
      </c>
    </row>
    <row r="1897" spans="3:7">
      <c r="C1897" s="18" t="s">
        <v>2378</v>
      </c>
      <c r="F1897" s="19" t="s">
        <v>2379</v>
      </c>
      <c r="G1897" s="12">
        <v>14140044.4626</v>
      </c>
    </row>
    <row r="1898" spans="3:7">
      <c r="D1898" s="18" t="s">
        <v>2661</v>
      </c>
      <c r="F1898" s="19" t="s">
        <v>2662</v>
      </c>
      <c r="G1898" s="12">
        <v>14140044.4626</v>
      </c>
    </row>
    <row r="1899" spans="3:7">
      <c r="E1899" s="18" t="s">
        <v>231</v>
      </c>
      <c r="F1899" s="19" t="s">
        <v>271</v>
      </c>
      <c r="G1899" s="12">
        <v>9078282.18169</v>
      </c>
    </row>
    <row r="1900" spans="3:7">
      <c r="E1900" s="18" t="s">
        <v>272</v>
      </c>
      <c r="F1900" s="19" t="s">
        <v>273</v>
      </c>
      <c r="G1900" s="12">
        <v>5061762.2809300004</v>
      </c>
    </row>
    <row r="1901" spans="3:7" ht="21">
      <c r="C1901" s="18" t="s">
        <v>2389</v>
      </c>
      <c r="F1901" s="19" t="s">
        <v>2390</v>
      </c>
      <c r="G1901" s="12">
        <v>435944.41600000003</v>
      </c>
    </row>
    <row r="1902" spans="3:7">
      <c r="D1902" s="18" t="s">
        <v>225</v>
      </c>
      <c r="F1902" s="19" t="s">
        <v>2663</v>
      </c>
      <c r="G1902" s="12">
        <v>435458.24579999998</v>
      </c>
    </row>
    <row r="1903" spans="3:7">
      <c r="D1903" s="18" t="s">
        <v>299</v>
      </c>
      <c r="F1903" s="19" t="s">
        <v>2662</v>
      </c>
      <c r="G1903" s="12">
        <v>486.17009999999999</v>
      </c>
    </row>
    <row r="1904" spans="3:7">
      <c r="E1904" s="18" t="s">
        <v>272</v>
      </c>
      <c r="F1904" s="19" t="s">
        <v>273</v>
      </c>
      <c r="G1904" s="12">
        <v>486.17014</v>
      </c>
    </row>
    <row r="1905" spans="1:7" ht="21">
      <c r="C1905" s="18" t="s">
        <v>2000</v>
      </c>
      <c r="F1905" s="19" t="s">
        <v>2001</v>
      </c>
      <c r="G1905" s="12">
        <v>10043147.206800001</v>
      </c>
    </row>
    <row r="1906" spans="1:7">
      <c r="D1906" s="18" t="s">
        <v>290</v>
      </c>
      <c r="F1906" s="19" t="s">
        <v>2662</v>
      </c>
      <c r="G1906" s="12">
        <v>10043147.206800001</v>
      </c>
    </row>
    <row r="1907" spans="1:7">
      <c r="E1907" s="18" t="s">
        <v>272</v>
      </c>
      <c r="F1907" s="19" t="s">
        <v>273</v>
      </c>
      <c r="G1907" s="12">
        <v>10043147.206800001</v>
      </c>
    </row>
    <row r="1908" spans="1:7" ht="21">
      <c r="C1908" s="18" t="s">
        <v>2002</v>
      </c>
      <c r="F1908" s="19" t="s">
        <v>2003</v>
      </c>
      <c r="G1908" s="12">
        <v>308416.74400000001</v>
      </c>
    </row>
    <row r="1909" spans="1:7">
      <c r="D1909" s="18" t="s">
        <v>290</v>
      </c>
      <c r="F1909" s="19" t="s">
        <v>2662</v>
      </c>
      <c r="G1909" s="12">
        <v>308416.74400000001</v>
      </c>
    </row>
    <row r="1910" spans="1:7">
      <c r="E1910" s="18" t="s">
        <v>272</v>
      </c>
      <c r="F1910" s="19" t="s">
        <v>273</v>
      </c>
      <c r="G1910" s="12">
        <v>59354.243979999999</v>
      </c>
    </row>
    <row r="1911" spans="1:7">
      <c r="E1911" s="18" t="s">
        <v>1927</v>
      </c>
      <c r="F1911" s="19" t="s">
        <v>2105</v>
      </c>
      <c r="G1911" s="12">
        <v>249062.5</v>
      </c>
    </row>
    <row r="1912" spans="1:7">
      <c r="C1912" s="18" t="s">
        <v>2005</v>
      </c>
      <c r="F1912" s="19" t="s">
        <v>2006</v>
      </c>
      <c r="G1912" s="12">
        <v>35806.103000000003</v>
      </c>
    </row>
    <row r="1913" spans="1:7">
      <c r="D1913" s="18" t="s">
        <v>290</v>
      </c>
      <c r="F1913" s="19" t="s">
        <v>2662</v>
      </c>
      <c r="G1913" s="12">
        <v>35806.103000000003</v>
      </c>
    </row>
    <row r="1914" spans="1:7">
      <c r="E1914" s="18" t="s">
        <v>272</v>
      </c>
      <c r="F1914" s="19" t="s">
        <v>273</v>
      </c>
      <c r="G1914" s="12">
        <v>35806.102959999997</v>
      </c>
    </row>
    <row r="1915" spans="1:7">
      <c r="C1915" s="18" t="s">
        <v>2443</v>
      </c>
      <c r="F1915" s="19" t="s">
        <v>2444</v>
      </c>
      <c r="G1915" s="12">
        <v>3975304.9808999998</v>
      </c>
    </row>
    <row r="1916" spans="1:7">
      <c r="D1916" s="18" t="s">
        <v>295</v>
      </c>
      <c r="F1916" s="19" t="s">
        <v>2662</v>
      </c>
      <c r="G1916" s="12">
        <v>3975304.9808999998</v>
      </c>
    </row>
    <row r="1917" spans="1:7">
      <c r="E1917" s="18" t="s">
        <v>272</v>
      </c>
      <c r="F1917" s="19" t="s">
        <v>273</v>
      </c>
      <c r="G1917" s="12">
        <v>3315910.9808999998</v>
      </c>
    </row>
    <row r="1918" spans="1:7">
      <c r="E1918" s="18" t="s">
        <v>1927</v>
      </c>
      <c r="F1918" s="19" t="s">
        <v>2664</v>
      </c>
      <c r="G1918" s="12">
        <v>659394</v>
      </c>
    </row>
    <row r="1919" spans="1:7" ht="33.75">
      <c r="A1919" s="17" t="s">
        <v>2665</v>
      </c>
      <c r="B1919" s="17"/>
      <c r="C1919" s="17"/>
      <c r="D1919" s="17"/>
      <c r="E1919" s="17"/>
      <c r="F1919" s="10" t="s">
        <v>2666</v>
      </c>
      <c r="G1919" s="11">
        <v>474307164.73790002</v>
      </c>
    </row>
    <row r="1920" spans="1:7">
      <c r="B1920" s="18" t="s">
        <v>211</v>
      </c>
      <c r="F1920" s="19" t="s">
        <v>2667</v>
      </c>
      <c r="G1920" s="12">
        <v>328742451.88620001</v>
      </c>
    </row>
    <row r="1921" spans="3:7">
      <c r="C1921" s="18" t="s">
        <v>1957</v>
      </c>
      <c r="F1921" s="19" t="s">
        <v>1958</v>
      </c>
      <c r="G1921" s="12">
        <v>33913608.207199998</v>
      </c>
    </row>
    <row r="1922" spans="3:7" ht="21">
      <c r="D1922" s="18" t="s">
        <v>2668</v>
      </c>
      <c r="F1922" s="19" t="s">
        <v>2669</v>
      </c>
      <c r="G1922" s="12">
        <v>23826698.811099999</v>
      </c>
    </row>
    <row r="1923" spans="3:7">
      <c r="E1923" s="18" t="s">
        <v>229</v>
      </c>
      <c r="F1923" s="19" t="s">
        <v>2670</v>
      </c>
      <c r="G1923" s="12">
        <v>12191218.425000001</v>
      </c>
    </row>
    <row r="1924" spans="3:7" ht="21">
      <c r="E1924" s="18" t="s">
        <v>230</v>
      </c>
      <c r="F1924" s="19" t="s">
        <v>2671</v>
      </c>
      <c r="G1924" s="12">
        <v>8686960.3873999994</v>
      </c>
    </row>
    <row r="1925" spans="3:7">
      <c r="E1925" s="18" t="s">
        <v>234</v>
      </c>
      <c r="F1925" s="19" t="s">
        <v>2672</v>
      </c>
      <c r="G1925" s="12">
        <v>451125.92369000003</v>
      </c>
    </row>
    <row r="1926" spans="3:7">
      <c r="E1926" s="18" t="s">
        <v>236</v>
      </c>
      <c r="F1926" s="19" t="s">
        <v>2673</v>
      </c>
      <c r="G1926" s="12">
        <v>259598.07503000001</v>
      </c>
    </row>
    <row r="1927" spans="3:7" ht="21">
      <c r="E1927" s="18" t="s">
        <v>238</v>
      </c>
      <c r="F1927" s="19" t="s">
        <v>2674</v>
      </c>
      <c r="G1927" s="12">
        <v>1995248</v>
      </c>
    </row>
    <row r="1928" spans="3:7" ht="31.5">
      <c r="E1928" s="18" t="s">
        <v>323</v>
      </c>
      <c r="F1928" s="19" t="s">
        <v>2675</v>
      </c>
      <c r="G1928" s="12">
        <v>242548</v>
      </c>
    </row>
    <row r="1929" spans="3:7">
      <c r="D1929" s="18" t="s">
        <v>2676</v>
      </c>
      <c r="F1929" s="19" t="s">
        <v>2677</v>
      </c>
      <c r="G1929" s="12">
        <v>0</v>
      </c>
    </row>
    <row r="1930" spans="3:7" ht="21">
      <c r="D1930" s="18" t="s">
        <v>2678</v>
      </c>
      <c r="F1930" s="19" t="s">
        <v>2679</v>
      </c>
      <c r="G1930" s="12">
        <v>10086909.396199999</v>
      </c>
    </row>
    <row r="1931" spans="3:7">
      <c r="E1931" s="18" t="s">
        <v>229</v>
      </c>
      <c r="F1931" s="19" t="s">
        <v>2680</v>
      </c>
      <c r="G1931" s="12">
        <v>573052.64099999995</v>
      </c>
    </row>
    <row r="1932" spans="3:7">
      <c r="E1932" s="18" t="s">
        <v>236</v>
      </c>
      <c r="F1932" s="19" t="s">
        <v>2681</v>
      </c>
      <c r="G1932" s="12">
        <v>35000</v>
      </c>
    </row>
    <row r="1933" spans="3:7" ht="21">
      <c r="E1933" s="18" t="s">
        <v>238</v>
      </c>
      <c r="F1933" s="19" t="s">
        <v>2682</v>
      </c>
      <c r="G1933" s="12">
        <v>344275.32760000002</v>
      </c>
    </row>
    <row r="1934" spans="3:7" ht="21">
      <c r="E1934" s="18" t="s">
        <v>240</v>
      </c>
      <c r="F1934" s="19" t="s">
        <v>2683</v>
      </c>
      <c r="G1934" s="12">
        <v>24014.268319999999</v>
      </c>
    </row>
    <row r="1935" spans="3:7" ht="21">
      <c r="E1935" s="18" t="s">
        <v>321</v>
      </c>
      <c r="F1935" s="19" t="s">
        <v>2684</v>
      </c>
      <c r="G1935" s="12">
        <v>1691394</v>
      </c>
    </row>
    <row r="1936" spans="3:7">
      <c r="E1936" s="18" t="s">
        <v>323</v>
      </c>
      <c r="F1936" s="19" t="s">
        <v>2685</v>
      </c>
      <c r="G1936" s="12">
        <v>7194295.1670000004</v>
      </c>
    </row>
    <row r="1937" spans="3:7" ht="31.5">
      <c r="E1937" s="18" t="s">
        <v>324</v>
      </c>
      <c r="F1937" s="19" t="s">
        <v>2686</v>
      </c>
      <c r="G1937" s="12">
        <v>218213</v>
      </c>
    </row>
    <row r="1938" spans="3:7" ht="21">
      <c r="E1938" s="18" t="s">
        <v>219</v>
      </c>
      <c r="F1938" s="19" t="s">
        <v>2687</v>
      </c>
      <c r="G1938" s="12">
        <v>6664.9920000000002</v>
      </c>
    </row>
    <row r="1939" spans="3:7">
      <c r="C1939" s="18" t="s">
        <v>2678</v>
      </c>
      <c r="F1939" s="19" t="s">
        <v>2688</v>
      </c>
      <c r="G1939" s="12">
        <v>258677362.26359999</v>
      </c>
    </row>
    <row r="1940" spans="3:7" ht="21">
      <c r="D1940" s="18" t="s">
        <v>307</v>
      </c>
      <c r="F1940" s="19" t="s">
        <v>2689</v>
      </c>
      <c r="G1940" s="12">
        <v>1934469.8255</v>
      </c>
    </row>
    <row r="1941" spans="3:7">
      <c r="D1941" s="18" t="s">
        <v>305</v>
      </c>
      <c r="F1941" s="19" t="s">
        <v>2690</v>
      </c>
      <c r="G1941" s="12">
        <v>8492757.6673000008</v>
      </c>
    </row>
    <row r="1942" spans="3:7">
      <c r="D1942" s="18" t="s">
        <v>1918</v>
      </c>
      <c r="F1942" s="19" t="s">
        <v>332</v>
      </c>
      <c r="G1942" s="12">
        <v>79566.943499999994</v>
      </c>
    </row>
    <row r="1943" spans="3:7" ht="21">
      <c r="D1943" s="18" t="s">
        <v>251</v>
      </c>
      <c r="F1943" s="19" t="s">
        <v>2691</v>
      </c>
      <c r="G1943" s="12">
        <v>1104891.7304</v>
      </c>
    </row>
    <row r="1944" spans="3:7" ht="21">
      <c r="D1944" s="18" t="s">
        <v>255</v>
      </c>
      <c r="F1944" s="19" t="s">
        <v>2692</v>
      </c>
      <c r="G1944" s="12">
        <v>338745.7415</v>
      </c>
    </row>
    <row r="1945" spans="3:7">
      <c r="D1945" s="18" t="s">
        <v>1956</v>
      </c>
      <c r="F1945" s="19" t="s">
        <v>2693</v>
      </c>
      <c r="G1945" s="12">
        <v>71875</v>
      </c>
    </row>
    <row r="1946" spans="3:7">
      <c r="D1946" s="18" t="s">
        <v>244</v>
      </c>
      <c r="F1946" s="19" t="s">
        <v>2694</v>
      </c>
      <c r="G1946" s="12">
        <v>9865.8464000000004</v>
      </c>
    </row>
    <row r="1947" spans="3:7">
      <c r="D1947" s="18" t="s">
        <v>221</v>
      </c>
      <c r="F1947" s="19" t="s">
        <v>2695</v>
      </c>
      <c r="G1947" s="12">
        <v>243990</v>
      </c>
    </row>
    <row r="1948" spans="3:7" ht="52.5">
      <c r="D1948" s="18" t="s">
        <v>257</v>
      </c>
      <c r="F1948" s="19" t="s">
        <v>2696</v>
      </c>
      <c r="G1948" s="12">
        <v>15742981.268999999</v>
      </c>
    </row>
    <row r="1949" spans="3:7" ht="42">
      <c r="D1949" s="18" t="s">
        <v>261</v>
      </c>
      <c r="F1949" s="19" t="s">
        <v>2697</v>
      </c>
      <c r="G1949" s="12">
        <v>12061</v>
      </c>
    </row>
    <row r="1950" spans="3:7" ht="21">
      <c r="D1950" s="18" t="s">
        <v>314</v>
      </c>
      <c r="F1950" s="19" t="s">
        <v>2698</v>
      </c>
      <c r="G1950" s="12">
        <v>9385</v>
      </c>
    </row>
    <row r="1951" spans="3:7">
      <c r="D1951" s="18" t="s">
        <v>299</v>
      </c>
      <c r="F1951" s="19" t="s">
        <v>2699</v>
      </c>
      <c r="G1951" s="12">
        <v>457847.4351</v>
      </c>
    </row>
    <row r="1952" spans="3:7" ht="42">
      <c r="D1952" s="18" t="s">
        <v>316</v>
      </c>
      <c r="F1952" s="19" t="s">
        <v>2700</v>
      </c>
      <c r="G1952" s="12">
        <v>347341.73639999999</v>
      </c>
    </row>
    <row r="1953" spans="4:7" ht="31.5">
      <c r="D1953" s="18" t="s">
        <v>2067</v>
      </c>
      <c r="F1953" s="19" t="s">
        <v>2701</v>
      </c>
      <c r="G1953" s="12">
        <v>26268637.73</v>
      </c>
    </row>
    <row r="1954" spans="4:7">
      <c r="D1954" s="18" t="s">
        <v>2350</v>
      </c>
      <c r="F1954" s="19" t="s">
        <v>2702</v>
      </c>
      <c r="G1954" s="12">
        <v>658578.73470000003</v>
      </c>
    </row>
    <row r="1955" spans="4:7" ht="31.5">
      <c r="D1955" s="18" t="s">
        <v>2335</v>
      </c>
      <c r="F1955" s="19" t="s">
        <v>2703</v>
      </c>
      <c r="G1955" s="12">
        <v>45485.481599999999</v>
      </c>
    </row>
    <row r="1956" spans="4:7">
      <c r="D1956" s="18" t="s">
        <v>2038</v>
      </c>
      <c r="F1956" s="19" t="s">
        <v>2704</v>
      </c>
      <c r="G1956" s="12">
        <v>17513301.167100001</v>
      </c>
    </row>
    <row r="1957" spans="4:7">
      <c r="D1957" s="18" t="s">
        <v>2060</v>
      </c>
      <c r="F1957" s="19" t="s">
        <v>2705</v>
      </c>
      <c r="G1957" s="12">
        <v>2127026.0202000001</v>
      </c>
    </row>
    <row r="1958" spans="4:7" ht="21">
      <c r="D1958" s="18" t="s">
        <v>2052</v>
      </c>
      <c r="F1958" s="19" t="s">
        <v>2706</v>
      </c>
      <c r="G1958" s="12">
        <v>78467139.068100005</v>
      </c>
    </row>
    <row r="1959" spans="4:7">
      <c r="E1959" s="18" t="s">
        <v>231</v>
      </c>
      <c r="F1959" s="19" t="s">
        <v>271</v>
      </c>
      <c r="G1959" s="12">
        <v>74078869.836700007</v>
      </c>
    </row>
    <row r="1960" spans="4:7">
      <c r="E1960" s="18" t="s">
        <v>272</v>
      </c>
      <c r="F1960" s="19" t="s">
        <v>273</v>
      </c>
      <c r="G1960" s="12">
        <v>4388269.2313999999</v>
      </c>
    </row>
    <row r="1961" spans="4:7" ht="21">
      <c r="D1961" s="18" t="s">
        <v>2707</v>
      </c>
      <c r="F1961" s="19" t="s">
        <v>2708</v>
      </c>
      <c r="G1961" s="12">
        <v>0</v>
      </c>
    </row>
    <row r="1962" spans="4:7">
      <c r="E1962" s="18" t="s">
        <v>231</v>
      </c>
      <c r="F1962" s="19" t="s">
        <v>271</v>
      </c>
      <c r="G1962" s="12">
        <v>0</v>
      </c>
    </row>
    <row r="1963" spans="4:7" ht="21">
      <c r="D1963" s="18" t="s">
        <v>966</v>
      </c>
      <c r="F1963" s="19" t="s">
        <v>2709</v>
      </c>
      <c r="G1963" s="12">
        <v>72739906.310200006</v>
      </c>
    </row>
    <row r="1964" spans="4:7">
      <c r="E1964" s="18" t="s">
        <v>231</v>
      </c>
      <c r="F1964" s="19" t="s">
        <v>271</v>
      </c>
      <c r="G1964" s="12">
        <v>8902859.5999999996</v>
      </c>
    </row>
    <row r="1965" spans="4:7">
      <c r="E1965" s="18" t="s">
        <v>272</v>
      </c>
      <c r="F1965" s="19" t="s">
        <v>273</v>
      </c>
      <c r="G1965" s="12">
        <v>63837046.710199997</v>
      </c>
    </row>
    <row r="1966" spans="4:7" ht="31.5">
      <c r="D1966" s="18" t="s">
        <v>2120</v>
      </c>
      <c r="F1966" s="19" t="s">
        <v>2710</v>
      </c>
      <c r="G1966" s="12">
        <v>467743.91590000002</v>
      </c>
    </row>
    <row r="1967" spans="4:7">
      <c r="E1967" s="18" t="s">
        <v>231</v>
      </c>
      <c r="F1967" s="19" t="s">
        <v>271</v>
      </c>
      <c r="G1967" s="12">
        <v>467743.91590999998</v>
      </c>
    </row>
    <row r="1968" spans="4:7" ht="31.5">
      <c r="D1968" s="18" t="s">
        <v>2053</v>
      </c>
      <c r="F1968" s="19" t="s">
        <v>2711</v>
      </c>
      <c r="G1968" s="12">
        <v>13233274.3945</v>
      </c>
    </row>
    <row r="1969" spans="3:7">
      <c r="E1969" s="18" t="s">
        <v>231</v>
      </c>
      <c r="F1969" s="19" t="s">
        <v>271</v>
      </c>
      <c r="G1969" s="12">
        <v>13233274.3945</v>
      </c>
    </row>
    <row r="1970" spans="3:7" ht="31.5">
      <c r="D1970" s="18" t="s">
        <v>2317</v>
      </c>
      <c r="F1970" s="19" t="s">
        <v>2712</v>
      </c>
      <c r="G1970" s="12">
        <v>13922936.4943</v>
      </c>
    </row>
    <row r="1971" spans="3:7">
      <c r="E1971" s="18" t="s">
        <v>231</v>
      </c>
      <c r="F1971" s="19" t="s">
        <v>271</v>
      </c>
      <c r="G1971" s="12">
        <v>13526710.49432</v>
      </c>
    </row>
    <row r="1972" spans="3:7">
      <c r="E1972" s="18" t="s">
        <v>272</v>
      </c>
      <c r="F1972" s="19" t="s">
        <v>273</v>
      </c>
      <c r="G1972" s="12">
        <v>396226</v>
      </c>
    </row>
    <row r="1973" spans="3:7" ht="31.5">
      <c r="D1973" s="18" t="s">
        <v>1959</v>
      </c>
      <c r="F1973" s="19" t="s">
        <v>2713</v>
      </c>
      <c r="G1973" s="12">
        <v>2869851.1869999999</v>
      </c>
    </row>
    <row r="1974" spans="3:7" ht="31.5">
      <c r="D1974" s="18" t="s">
        <v>2321</v>
      </c>
      <c r="F1974" s="19" t="s">
        <v>2714</v>
      </c>
      <c r="G1974" s="12">
        <v>757020.28700000001</v>
      </c>
    </row>
    <row r="1975" spans="3:7" ht="21">
      <c r="D1975" s="18" t="s">
        <v>967</v>
      </c>
      <c r="F1975" s="19" t="s">
        <v>2715</v>
      </c>
      <c r="G1975" s="12">
        <v>7200</v>
      </c>
    </row>
    <row r="1976" spans="3:7" ht="21">
      <c r="D1976" s="18" t="s">
        <v>2039</v>
      </c>
      <c r="F1976" s="19" t="s">
        <v>2716</v>
      </c>
      <c r="G1976" s="12">
        <v>322131.94079999998</v>
      </c>
    </row>
    <row r="1977" spans="3:7" ht="21">
      <c r="D1977" s="18" t="s">
        <v>1676</v>
      </c>
      <c r="F1977" s="19" t="s">
        <v>2717</v>
      </c>
      <c r="G1977" s="12">
        <v>260900</v>
      </c>
    </row>
    <row r="1978" spans="3:7" ht="31.5">
      <c r="D1978" s="18" t="s">
        <v>321</v>
      </c>
      <c r="F1978" s="19" t="s">
        <v>322</v>
      </c>
      <c r="G1978" s="12">
        <v>3957.6770000000001</v>
      </c>
    </row>
    <row r="1979" spans="3:7" ht="52.5">
      <c r="D1979" s="18" t="s">
        <v>324</v>
      </c>
      <c r="F1979" s="19" t="s">
        <v>1199</v>
      </c>
      <c r="G1979" s="12">
        <v>166492.66010000001</v>
      </c>
    </row>
    <row r="1980" spans="3:7">
      <c r="C1980" s="18" t="s">
        <v>327</v>
      </c>
      <c r="F1980" s="19" t="s">
        <v>328</v>
      </c>
      <c r="G1980" s="12">
        <v>1178227.5066</v>
      </c>
    </row>
    <row r="1981" spans="3:7">
      <c r="D1981" s="18" t="s">
        <v>257</v>
      </c>
      <c r="F1981" s="19" t="s">
        <v>2718</v>
      </c>
      <c r="G1981" s="12">
        <v>1178227.5066</v>
      </c>
    </row>
    <row r="1982" spans="3:7">
      <c r="C1982" s="18" t="s">
        <v>331</v>
      </c>
      <c r="F1982" s="19" t="s">
        <v>5</v>
      </c>
      <c r="G1982" s="12">
        <v>93145.377500000002</v>
      </c>
    </row>
    <row r="1983" spans="3:7">
      <c r="D1983" s="18" t="s">
        <v>257</v>
      </c>
      <c r="F1983" s="19" t="s">
        <v>2718</v>
      </c>
      <c r="G1983" s="12">
        <v>93145.377500000002</v>
      </c>
    </row>
    <row r="1984" spans="3:7" ht="21">
      <c r="C1984" s="18" t="s">
        <v>2719</v>
      </c>
      <c r="F1984" s="19" t="s">
        <v>2720</v>
      </c>
      <c r="G1984" s="12">
        <v>3837941.3152000001</v>
      </c>
    </row>
    <row r="1985" spans="3:7" ht="21">
      <c r="D1985" s="18" t="s">
        <v>307</v>
      </c>
      <c r="F1985" s="19" t="s">
        <v>2721</v>
      </c>
      <c r="G1985" s="12">
        <v>332179.8443</v>
      </c>
    </row>
    <row r="1986" spans="3:7">
      <c r="D1986" s="18" t="s">
        <v>1918</v>
      </c>
      <c r="F1986" s="19" t="s">
        <v>332</v>
      </c>
      <c r="G1986" s="12">
        <v>1254.75</v>
      </c>
    </row>
    <row r="1987" spans="3:7" ht="21">
      <c r="D1987" s="18" t="s">
        <v>231</v>
      </c>
      <c r="F1987" s="19" t="s">
        <v>2722</v>
      </c>
      <c r="G1987" s="12">
        <v>169.17099999999999</v>
      </c>
    </row>
    <row r="1988" spans="3:7">
      <c r="D1988" s="18" t="s">
        <v>255</v>
      </c>
      <c r="F1988" s="19" t="s">
        <v>2723</v>
      </c>
      <c r="G1988" s="12">
        <v>137869.75899999999</v>
      </c>
    </row>
    <row r="1989" spans="3:7">
      <c r="D1989" s="18" t="s">
        <v>244</v>
      </c>
      <c r="F1989" s="19" t="s">
        <v>2724</v>
      </c>
      <c r="G1989" s="12">
        <v>82116.398000000001</v>
      </c>
    </row>
    <row r="1990" spans="3:7">
      <c r="D1990" s="18" t="s">
        <v>2040</v>
      </c>
      <c r="F1990" s="19" t="s">
        <v>2725</v>
      </c>
      <c r="G1990" s="12">
        <v>176410</v>
      </c>
    </row>
    <row r="1991" spans="3:7" ht="21">
      <c r="D1991" s="18" t="s">
        <v>1927</v>
      </c>
      <c r="F1991" s="19" t="s">
        <v>1925</v>
      </c>
      <c r="G1991" s="12">
        <v>15772.133</v>
      </c>
    </row>
    <row r="1992" spans="3:7" ht="31.5">
      <c r="D1992" s="18" t="s">
        <v>2139</v>
      </c>
      <c r="F1992" s="19" t="s">
        <v>2703</v>
      </c>
      <c r="G1992" s="12">
        <v>3973.2</v>
      </c>
    </row>
    <row r="1993" spans="3:7" ht="21">
      <c r="D1993" s="18" t="s">
        <v>2052</v>
      </c>
      <c r="F1993" s="19" t="s">
        <v>2706</v>
      </c>
      <c r="G1993" s="12">
        <v>758550.77760000003</v>
      </c>
    </row>
    <row r="1994" spans="3:7">
      <c r="E1994" s="18" t="s">
        <v>231</v>
      </c>
      <c r="F1994" s="19" t="s">
        <v>271</v>
      </c>
      <c r="G1994" s="12">
        <v>758550.77760000003</v>
      </c>
    </row>
    <row r="1995" spans="3:7" ht="31.5">
      <c r="D1995" s="18" t="s">
        <v>2120</v>
      </c>
      <c r="F1995" s="19" t="s">
        <v>2710</v>
      </c>
      <c r="G1995" s="12">
        <v>0</v>
      </c>
    </row>
    <row r="1996" spans="3:7" ht="31.5">
      <c r="D1996" s="18" t="s">
        <v>2053</v>
      </c>
      <c r="F1996" s="19" t="s">
        <v>2711</v>
      </c>
      <c r="G1996" s="12">
        <v>730126.28229999996</v>
      </c>
    </row>
    <row r="1997" spans="3:7">
      <c r="E1997" s="18" t="s">
        <v>231</v>
      </c>
      <c r="F1997" s="19" t="s">
        <v>271</v>
      </c>
      <c r="G1997" s="12">
        <v>730126.28229999996</v>
      </c>
    </row>
    <row r="1998" spans="3:7" ht="31.5">
      <c r="D1998" s="18" t="s">
        <v>2317</v>
      </c>
      <c r="F1998" s="19" t="s">
        <v>2712</v>
      </c>
      <c r="G1998" s="12">
        <v>1599519</v>
      </c>
    </row>
    <row r="1999" spans="3:7">
      <c r="E1999" s="18" t="s">
        <v>231</v>
      </c>
      <c r="F1999" s="19" t="s">
        <v>271</v>
      </c>
      <c r="G1999" s="12">
        <v>1599519</v>
      </c>
    </row>
    <row r="2000" spans="3:7">
      <c r="C2000" s="18" t="s">
        <v>2726</v>
      </c>
      <c r="F2000" s="19" t="s">
        <v>2727</v>
      </c>
      <c r="G2000" s="12">
        <v>958066.11580000003</v>
      </c>
    </row>
    <row r="2001" spans="3:7" ht="21">
      <c r="D2001" s="18" t="s">
        <v>307</v>
      </c>
      <c r="F2001" s="19" t="s">
        <v>2689</v>
      </c>
      <c r="G2001" s="12">
        <v>135746.93220000001</v>
      </c>
    </row>
    <row r="2002" spans="3:7">
      <c r="D2002" s="18" t="s">
        <v>251</v>
      </c>
      <c r="F2002" s="19" t="s">
        <v>332</v>
      </c>
      <c r="G2002" s="12">
        <v>27698.999</v>
      </c>
    </row>
    <row r="2003" spans="3:7">
      <c r="D2003" s="18" t="s">
        <v>255</v>
      </c>
      <c r="F2003" s="19" t="s">
        <v>2723</v>
      </c>
      <c r="G2003" s="12">
        <v>40702.701999999997</v>
      </c>
    </row>
    <row r="2004" spans="3:7" ht="52.5">
      <c r="D2004" s="18" t="s">
        <v>257</v>
      </c>
      <c r="F2004" s="19" t="s">
        <v>2696</v>
      </c>
      <c r="G2004" s="12">
        <v>0</v>
      </c>
    </row>
    <row r="2005" spans="3:7">
      <c r="D2005" s="18" t="s">
        <v>261</v>
      </c>
      <c r="F2005" s="19" t="s">
        <v>2699</v>
      </c>
      <c r="G2005" s="12">
        <v>7896</v>
      </c>
    </row>
    <row r="2006" spans="3:7">
      <c r="D2006" s="18" t="s">
        <v>2040</v>
      </c>
      <c r="F2006" s="19" t="s">
        <v>2725</v>
      </c>
      <c r="G2006" s="12">
        <v>80850</v>
      </c>
    </row>
    <row r="2007" spans="3:7" ht="21">
      <c r="D2007" s="18" t="s">
        <v>1927</v>
      </c>
      <c r="F2007" s="19" t="s">
        <v>1925</v>
      </c>
      <c r="G2007" s="12">
        <v>32050.998500000002</v>
      </c>
    </row>
    <row r="2008" spans="3:7" ht="31.5">
      <c r="D2008" s="18" t="s">
        <v>2139</v>
      </c>
      <c r="F2008" s="19" t="s">
        <v>2703</v>
      </c>
      <c r="G2008" s="12">
        <v>5416.4840000000004</v>
      </c>
    </row>
    <row r="2009" spans="3:7" ht="21">
      <c r="D2009" s="18" t="s">
        <v>2052</v>
      </c>
      <c r="F2009" s="19" t="s">
        <v>2706</v>
      </c>
      <c r="G2009" s="12">
        <v>243465</v>
      </c>
    </row>
    <row r="2010" spans="3:7">
      <c r="E2010" s="18" t="s">
        <v>231</v>
      </c>
      <c r="F2010" s="19" t="s">
        <v>271</v>
      </c>
      <c r="G2010" s="12">
        <v>243465</v>
      </c>
    </row>
    <row r="2011" spans="3:7" ht="31.5">
      <c r="D2011" s="18" t="s">
        <v>2120</v>
      </c>
      <c r="F2011" s="19" t="s">
        <v>2710</v>
      </c>
      <c r="G2011" s="12">
        <v>0</v>
      </c>
    </row>
    <row r="2012" spans="3:7" ht="31.5">
      <c r="D2012" s="18" t="s">
        <v>2053</v>
      </c>
      <c r="F2012" s="19" t="s">
        <v>2711</v>
      </c>
      <c r="G2012" s="12">
        <v>37399</v>
      </c>
    </row>
    <row r="2013" spans="3:7">
      <c r="E2013" s="18" t="s">
        <v>231</v>
      </c>
      <c r="F2013" s="19" t="s">
        <v>271</v>
      </c>
      <c r="G2013" s="12">
        <v>37399</v>
      </c>
    </row>
    <row r="2014" spans="3:7" ht="31.5">
      <c r="D2014" s="18" t="s">
        <v>2317</v>
      </c>
      <c r="F2014" s="19" t="s">
        <v>2712</v>
      </c>
      <c r="G2014" s="12">
        <v>346840</v>
      </c>
    </row>
    <row r="2015" spans="3:7">
      <c r="E2015" s="18" t="s">
        <v>231</v>
      </c>
      <c r="F2015" s="19" t="s">
        <v>271</v>
      </c>
      <c r="G2015" s="12">
        <v>346840</v>
      </c>
    </row>
    <row r="2016" spans="3:7" ht="21">
      <c r="C2016" s="18" t="s">
        <v>2728</v>
      </c>
      <c r="F2016" s="19" t="s">
        <v>2729</v>
      </c>
      <c r="G2016" s="12">
        <v>42674.571000000004</v>
      </c>
    </row>
    <row r="2017" spans="3:7" ht="31.5">
      <c r="D2017" s="18" t="s">
        <v>307</v>
      </c>
      <c r="F2017" s="19" t="s">
        <v>2730</v>
      </c>
      <c r="G2017" s="12">
        <v>29814.571</v>
      </c>
    </row>
    <row r="2018" spans="3:7">
      <c r="D2018" s="18" t="s">
        <v>1918</v>
      </c>
      <c r="F2018" s="19" t="s">
        <v>332</v>
      </c>
      <c r="G2018" s="12">
        <v>1344</v>
      </c>
    </row>
    <row r="2019" spans="3:7">
      <c r="D2019" s="18" t="s">
        <v>267</v>
      </c>
      <c r="F2019" s="19" t="s">
        <v>2731</v>
      </c>
      <c r="G2019" s="12">
        <v>3222</v>
      </c>
    </row>
    <row r="2020" spans="3:7">
      <c r="D2020" s="18" t="s">
        <v>1984</v>
      </c>
      <c r="F2020" s="19" t="s">
        <v>2725</v>
      </c>
      <c r="G2020" s="12">
        <v>2605</v>
      </c>
    </row>
    <row r="2021" spans="3:7">
      <c r="D2021" s="18" t="s">
        <v>254</v>
      </c>
      <c r="F2021" s="19" t="s">
        <v>2732</v>
      </c>
      <c r="G2021" s="12">
        <v>88</v>
      </c>
    </row>
    <row r="2022" spans="3:7">
      <c r="D2022" s="18" t="s">
        <v>251</v>
      </c>
      <c r="F2022" s="19" t="s">
        <v>2724</v>
      </c>
      <c r="G2022" s="12">
        <v>279</v>
      </c>
    </row>
    <row r="2023" spans="3:7">
      <c r="D2023" s="18" t="s">
        <v>272</v>
      </c>
      <c r="F2023" s="19" t="s">
        <v>2723</v>
      </c>
      <c r="G2023" s="12">
        <v>3722</v>
      </c>
    </row>
    <row r="2024" spans="3:7" ht="21">
      <c r="D2024" s="18" t="s">
        <v>1956</v>
      </c>
      <c r="F2024" s="19" t="s">
        <v>2722</v>
      </c>
      <c r="G2024" s="12">
        <v>1600</v>
      </c>
    </row>
    <row r="2025" spans="3:7">
      <c r="C2025" s="18" t="s">
        <v>2733</v>
      </c>
      <c r="F2025" s="19" t="s">
        <v>2734</v>
      </c>
      <c r="G2025" s="12">
        <v>3305656.4241999998</v>
      </c>
    </row>
    <row r="2026" spans="3:7" ht="21">
      <c r="D2026" s="18" t="s">
        <v>307</v>
      </c>
      <c r="F2026" s="19" t="s">
        <v>2689</v>
      </c>
      <c r="G2026" s="12">
        <v>3185348.3456999999</v>
      </c>
    </row>
    <row r="2027" spans="3:7">
      <c r="D2027" s="18" t="s">
        <v>277</v>
      </c>
      <c r="F2027" s="19" t="s">
        <v>332</v>
      </c>
      <c r="G2027" s="12">
        <v>91448.713499999998</v>
      </c>
    </row>
    <row r="2028" spans="3:7" ht="21">
      <c r="D2028" s="18" t="s">
        <v>1927</v>
      </c>
      <c r="F2028" s="19" t="s">
        <v>1925</v>
      </c>
      <c r="G2028" s="12">
        <v>2012.5</v>
      </c>
    </row>
    <row r="2029" spans="3:7" ht="31.5">
      <c r="D2029" s="18" t="s">
        <v>321</v>
      </c>
      <c r="F2029" s="19" t="s">
        <v>322</v>
      </c>
      <c r="G2029" s="12">
        <v>26446.469000000001</v>
      </c>
    </row>
    <row r="2030" spans="3:7" ht="21">
      <c r="D2030" s="18" t="s">
        <v>325</v>
      </c>
      <c r="F2030" s="19" t="s">
        <v>326</v>
      </c>
      <c r="G2030" s="12">
        <v>400.39600000000002</v>
      </c>
    </row>
    <row r="2031" spans="3:7" ht="21">
      <c r="C2031" s="18" t="s">
        <v>2002</v>
      </c>
      <c r="F2031" s="19" t="s">
        <v>2003</v>
      </c>
      <c r="G2031" s="12">
        <v>147060.0405</v>
      </c>
    </row>
    <row r="2032" spans="3:7">
      <c r="D2032" s="18" t="s">
        <v>227</v>
      </c>
      <c r="F2032" s="19" t="s">
        <v>2718</v>
      </c>
      <c r="G2032" s="12">
        <v>147060.0405</v>
      </c>
    </row>
    <row r="2033" spans="3:7">
      <c r="C2033" s="18" t="s">
        <v>2005</v>
      </c>
      <c r="F2033" s="19" t="s">
        <v>2006</v>
      </c>
      <c r="G2033" s="12">
        <v>506366.9388</v>
      </c>
    </row>
    <row r="2034" spans="3:7">
      <c r="D2034" s="18" t="s">
        <v>227</v>
      </c>
      <c r="F2034" s="19" t="s">
        <v>2718</v>
      </c>
      <c r="G2034" s="12">
        <v>506366.9388</v>
      </c>
    </row>
    <row r="2035" spans="3:7" ht="21">
      <c r="C2035" s="18" t="s">
        <v>2009</v>
      </c>
      <c r="F2035" s="19" t="s">
        <v>2010</v>
      </c>
      <c r="G2035" s="12">
        <v>517992.50219999999</v>
      </c>
    </row>
    <row r="2036" spans="3:7">
      <c r="D2036" s="18" t="s">
        <v>227</v>
      </c>
      <c r="F2036" s="19" t="s">
        <v>2718</v>
      </c>
      <c r="G2036" s="12">
        <v>517992.50219999999</v>
      </c>
    </row>
    <row r="2037" spans="3:7">
      <c r="C2037" s="18" t="s">
        <v>2735</v>
      </c>
      <c r="F2037" s="19" t="s">
        <v>2736</v>
      </c>
      <c r="G2037" s="12">
        <v>19728332.134199999</v>
      </c>
    </row>
    <row r="2038" spans="3:7" ht="21">
      <c r="D2038" s="18" t="s">
        <v>307</v>
      </c>
      <c r="F2038" s="19" t="s">
        <v>2737</v>
      </c>
      <c r="G2038" s="12">
        <v>3282471.3916000002</v>
      </c>
    </row>
    <row r="2039" spans="3:7">
      <c r="D2039" s="18" t="s">
        <v>1918</v>
      </c>
      <c r="F2039" s="19" t="s">
        <v>332</v>
      </c>
      <c r="G2039" s="12">
        <v>235967.7499</v>
      </c>
    </row>
    <row r="2040" spans="3:7">
      <c r="D2040" s="18" t="s">
        <v>267</v>
      </c>
      <c r="F2040" s="19" t="s">
        <v>2731</v>
      </c>
      <c r="G2040" s="12">
        <v>200259.212</v>
      </c>
    </row>
    <row r="2041" spans="3:7">
      <c r="D2041" s="18" t="s">
        <v>277</v>
      </c>
      <c r="F2041" s="19" t="s">
        <v>2738</v>
      </c>
      <c r="G2041" s="12">
        <v>147938.61809999999</v>
      </c>
    </row>
    <row r="2042" spans="3:7">
      <c r="D2042" s="18" t="s">
        <v>279</v>
      </c>
      <c r="F2042" s="19" t="s">
        <v>2725</v>
      </c>
      <c r="G2042" s="12">
        <v>653231.27080000006</v>
      </c>
    </row>
    <row r="2043" spans="3:7" ht="21">
      <c r="D2043" s="18" t="s">
        <v>214</v>
      </c>
      <c r="F2043" s="19" t="s">
        <v>2722</v>
      </c>
      <c r="G2043" s="12">
        <v>566622.25549999997</v>
      </c>
    </row>
    <row r="2044" spans="3:7">
      <c r="D2044" s="18" t="s">
        <v>225</v>
      </c>
      <c r="F2044" s="19" t="s">
        <v>2732</v>
      </c>
      <c r="G2044" s="12">
        <v>647982.43530000001</v>
      </c>
    </row>
    <row r="2045" spans="3:7">
      <c r="D2045" s="18" t="s">
        <v>227</v>
      </c>
      <c r="F2045" s="19" t="s">
        <v>2724</v>
      </c>
      <c r="G2045" s="12">
        <v>423868.70490000001</v>
      </c>
    </row>
    <row r="2046" spans="3:7">
      <c r="D2046" s="18" t="s">
        <v>231</v>
      </c>
      <c r="F2046" s="19" t="s">
        <v>2723</v>
      </c>
      <c r="G2046" s="12">
        <v>12734020.3804</v>
      </c>
    </row>
    <row r="2047" spans="3:7" ht="21">
      <c r="D2047" s="18" t="s">
        <v>1927</v>
      </c>
      <c r="F2047" s="19" t="s">
        <v>1925</v>
      </c>
      <c r="G2047" s="12">
        <v>225873.859</v>
      </c>
    </row>
    <row r="2048" spans="3:7" ht="31.5">
      <c r="D2048" s="18" t="s">
        <v>2038</v>
      </c>
      <c r="F2048" s="19" t="s">
        <v>2739</v>
      </c>
      <c r="G2048" s="12">
        <v>514321.766</v>
      </c>
    </row>
    <row r="2049" spans="3:7" ht="31.5">
      <c r="D2049" s="18" t="s">
        <v>321</v>
      </c>
      <c r="F2049" s="19" t="s">
        <v>322</v>
      </c>
      <c r="G2049" s="12">
        <v>22889.527999999998</v>
      </c>
    </row>
    <row r="2050" spans="3:7" ht="21">
      <c r="D2050" s="18" t="s">
        <v>323</v>
      </c>
      <c r="F2050" s="19" t="s">
        <v>1926</v>
      </c>
      <c r="G2050" s="12">
        <v>71175.490000000005</v>
      </c>
    </row>
    <row r="2051" spans="3:7" ht="21">
      <c r="D2051" s="18" t="s">
        <v>325</v>
      </c>
      <c r="F2051" s="19" t="s">
        <v>326</v>
      </c>
      <c r="G2051" s="12">
        <v>1709.4726000000001</v>
      </c>
    </row>
    <row r="2052" spans="3:7">
      <c r="C2052" s="18" t="s">
        <v>2484</v>
      </c>
      <c r="F2052" s="19" t="s">
        <v>2485</v>
      </c>
      <c r="G2052" s="12">
        <v>713466.79729999998</v>
      </c>
    </row>
    <row r="2053" spans="3:7" ht="21">
      <c r="D2053" s="18" t="s">
        <v>307</v>
      </c>
      <c r="F2053" s="19" t="s">
        <v>2721</v>
      </c>
      <c r="G2053" s="12">
        <v>291070.17979999998</v>
      </c>
    </row>
    <row r="2054" spans="3:7">
      <c r="D2054" s="18" t="s">
        <v>1918</v>
      </c>
      <c r="F2054" s="19" t="s">
        <v>332</v>
      </c>
      <c r="G2054" s="12">
        <v>430.3</v>
      </c>
    </row>
    <row r="2055" spans="3:7">
      <c r="D2055" s="18" t="s">
        <v>267</v>
      </c>
      <c r="F2055" s="19" t="s">
        <v>2731</v>
      </c>
      <c r="G2055" s="12">
        <v>2335</v>
      </c>
    </row>
    <row r="2056" spans="3:7">
      <c r="D2056" s="18" t="s">
        <v>277</v>
      </c>
      <c r="F2056" s="19" t="s">
        <v>2738</v>
      </c>
      <c r="G2056" s="12">
        <v>252</v>
      </c>
    </row>
    <row r="2057" spans="3:7">
      <c r="D2057" s="18" t="s">
        <v>279</v>
      </c>
      <c r="F2057" s="19" t="s">
        <v>2725</v>
      </c>
      <c r="G2057" s="12">
        <v>77781.985100000005</v>
      </c>
    </row>
    <row r="2058" spans="3:7" ht="21">
      <c r="D2058" s="18" t="s">
        <v>214</v>
      </c>
      <c r="F2058" s="19" t="s">
        <v>2722</v>
      </c>
      <c r="G2058" s="12">
        <v>4139.4286000000002</v>
      </c>
    </row>
    <row r="2059" spans="3:7">
      <c r="D2059" s="18" t="s">
        <v>231</v>
      </c>
      <c r="F2059" s="19" t="s">
        <v>2732</v>
      </c>
      <c r="G2059" s="12">
        <v>26542.147199999999</v>
      </c>
    </row>
    <row r="2060" spans="3:7">
      <c r="D2060" s="18" t="s">
        <v>1984</v>
      </c>
      <c r="F2060" s="19" t="s">
        <v>2724</v>
      </c>
      <c r="G2060" s="12">
        <v>28813.236799999999</v>
      </c>
    </row>
    <row r="2061" spans="3:7">
      <c r="D2061" s="18" t="s">
        <v>254</v>
      </c>
      <c r="F2061" s="19" t="s">
        <v>2723</v>
      </c>
      <c r="G2061" s="12">
        <v>265614.40389999998</v>
      </c>
    </row>
    <row r="2062" spans="3:7" ht="21">
      <c r="D2062" s="18" t="s">
        <v>1927</v>
      </c>
      <c r="F2062" s="19" t="s">
        <v>1925</v>
      </c>
      <c r="G2062" s="12">
        <v>15460.0923</v>
      </c>
    </row>
    <row r="2063" spans="3:7" ht="31.5">
      <c r="D2063" s="18" t="s">
        <v>2038</v>
      </c>
      <c r="F2063" s="19" t="s">
        <v>2739</v>
      </c>
      <c r="G2063" s="12">
        <v>1028.0237</v>
      </c>
    </row>
    <row r="2064" spans="3:7" ht="21">
      <c r="C2064" s="18" t="s">
        <v>2011</v>
      </c>
      <c r="F2064" s="19" t="s">
        <v>2012</v>
      </c>
      <c r="G2064" s="12">
        <v>21911.686699999998</v>
      </c>
    </row>
    <row r="2065" spans="3:7">
      <c r="D2065" s="18" t="s">
        <v>277</v>
      </c>
      <c r="F2065" s="19" t="s">
        <v>2738</v>
      </c>
      <c r="G2065" s="12">
        <v>0</v>
      </c>
    </row>
    <row r="2066" spans="3:7">
      <c r="D2066" s="18" t="s">
        <v>279</v>
      </c>
      <c r="F2066" s="19" t="s">
        <v>2725</v>
      </c>
      <c r="G2066" s="12">
        <v>3539.7856000000002</v>
      </c>
    </row>
    <row r="2067" spans="3:7">
      <c r="D2067" s="18" t="s">
        <v>1984</v>
      </c>
      <c r="F2067" s="19" t="s">
        <v>2724</v>
      </c>
      <c r="G2067" s="12">
        <v>17771.901099999999</v>
      </c>
    </row>
    <row r="2068" spans="3:7">
      <c r="D2068" s="18" t="s">
        <v>254</v>
      </c>
      <c r="F2068" s="19" t="s">
        <v>2723</v>
      </c>
      <c r="G2068" s="12">
        <v>600</v>
      </c>
    </row>
    <row r="2069" spans="3:7" ht="21">
      <c r="C2069" s="18" t="s">
        <v>2427</v>
      </c>
      <c r="F2069" s="19" t="s">
        <v>2428</v>
      </c>
      <c r="G2069" s="12">
        <v>358107.0662</v>
      </c>
    </row>
    <row r="2070" spans="3:7" ht="21">
      <c r="D2070" s="18" t="s">
        <v>307</v>
      </c>
      <c r="F2070" s="19" t="s">
        <v>2740</v>
      </c>
      <c r="G2070" s="12">
        <v>346151.2316</v>
      </c>
    </row>
    <row r="2071" spans="3:7">
      <c r="D2071" s="18" t="s">
        <v>1918</v>
      </c>
      <c r="F2071" s="19" t="s">
        <v>332</v>
      </c>
      <c r="G2071" s="12">
        <v>10170.1203</v>
      </c>
    </row>
    <row r="2072" spans="3:7" ht="52.5">
      <c r="D2072" s="18" t="s">
        <v>324</v>
      </c>
      <c r="F2072" s="19" t="s">
        <v>1199</v>
      </c>
      <c r="G2072" s="12">
        <v>1785.7143000000001</v>
      </c>
    </row>
    <row r="2073" spans="3:7" ht="31.5">
      <c r="C2073" s="18" t="s">
        <v>2015</v>
      </c>
      <c r="F2073" s="19" t="s">
        <v>2016</v>
      </c>
      <c r="G2073" s="12">
        <v>3998.9207999999999</v>
      </c>
    </row>
    <row r="2074" spans="3:7">
      <c r="D2074" s="18" t="s">
        <v>2321</v>
      </c>
      <c r="F2074" s="19" t="s">
        <v>2718</v>
      </c>
      <c r="G2074" s="12">
        <v>3998.9207999999999</v>
      </c>
    </row>
    <row r="2075" spans="3:7" ht="21">
      <c r="C2075" s="18" t="s">
        <v>2446</v>
      </c>
      <c r="F2075" s="19" t="s">
        <v>2447</v>
      </c>
      <c r="G2075" s="12">
        <v>95777.984100000001</v>
      </c>
    </row>
    <row r="2076" spans="3:7" ht="21">
      <c r="D2076" s="18" t="s">
        <v>307</v>
      </c>
      <c r="F2076" s="19" t="s">
        <v>2741</v>
      </c>
      <c r="G2076" s="12">
        <v>95577.984100000001</v>
      </c>
    </row>
    <row r="2077" spans="3:7">
      <c r="D2077" s="18" t="s">
        <v>1918</v>
      </c>
      <c r="F2077" s="19" t="s">
        <v>332</v>
      </c>
      <c r="G2077" s="12">
        <v>200</v>
      </c>
    </row>
    <row r="2078" spans="3:7">
      <c r="C2078" s="18" t="s">
        <v>2742</v>
      </c>
      <c r="F2078" s="19" t="s">
        <v>2743</v>
      </c>
      <c r="G2078" s="12">
        <v>1646203.338</v>
      </c>
    </row>
    <row r="2079" spans="3:7" ht="21">
      <c r="D2079" s="18" t="s">
        <v>307</v>
      </c>
      <c r="F2079" s="19" t="s">
        <v>2737</v>
      </c>
      <c r="G2079" s="12">
        <v>668787.82479999994</v>
      </c>
    </row>
    <row r="2080" spans="3:7">
      <c r="D2080" s="18" t="s">
        <v>1918</v>
      </c>
      <c r="F2080" s="19" t="s">
        <v>332</v>
      </c>
      <c r="G2080" s="12">
        <v>102603.8863</v>
      </c>
    </row>
    <row r="2081" spans="3:7">
      <c r="D2081" s="18" t="s">
        <v>221</v>
      </c>
      <c r="F2081" s="19" t="s">
        <v>2695</v>
      </c>
      <c r="G2081" s="12">
        <v>5000</v>
      </c>
    </row>
    <row r="2082" spans="3:7" ht="21">
      <c r="D2082" s="18" t="s">
        <v>314</v>
      </c>
      <c r="F2082" s="19" t="s">
        <v>2698</v>
      </c>
      <c r="G2082" s="12">
        <v>49283.5985</v>
      </c>
    </row>
    <row r="2083" spans="3:7" ht="42">
      <c r="D2083" s="18" t="s">
        <v>316</v>
      </c>
      <c r="F2083" s="19" t="s">
        <v>2700</v>
      </c>
      <c r="G2083" s="12">
        <v>723593.04440000001</v>
      </c>
    </row>
    <row r="2084" spans="3:7" ht="42">
      <c r="D2084" s="18" t="s">
        <v>2278</v>
      </c>
      <c r="F2084" s="19" t="s">
        <v>2744</v>
      </c>
      <c r="G2084" s="12">
        <v>16621.543000000001</v>
      </c>
    </row>
    <row r="2085" spans="3:7" ht="31.5">
      <c r="D2085" s="18" t="s">
        <v>2004</v>
      </c>
      <c r="F2085" s="19" t="s">
        <v>2745</v>
      </c>
      <c r="G2085" s="12">
        <v>36549.800000000003</v>
      </c>
    </row>
    <row r="2086" spans="3:7" ht="52.5">
      <c r="D2086" s="18" t="s">
        <v>324</v>
      </c>
      <c r="F2086" s="19" t="s">
        <v>1199</v>
      </c>
      <c r="G2086" s="12">
        <v>41972.47</v>
      </c>
    </row>
    <row r="2087" spans="3:7" ht="21">
      <c r="D2087" s="18" t="s">
        <v>325</v>
      </c>
      <c r="F2087" s="19" t="s">
        <v>2037</v>
      </c>
      <c r="G2087" s="12">
        <v>1791.171</v>
      </c>
    </row>
    <row r="2088" spans="3:7">
      <c r="C2088" s="18" t="s">
        <v>2746</v>
      </c>
      <c r="F2088" s="19" t="s">
        <v>2747</v>
      </c>
      <c r="G2088" s="12">
        <v>2771251.5200999998</v>
      </c>
    </row>
    <row r="2089" spans="3:7" ht="21">
      <c r="D2089" s="18" t="s">
        <v>307</v>
      </c>
      <c r="F2089" s="19" t="s">
        <v>2721</v>
      </c>
      <c r="G2089" s="12">
        <v>70871.391300000003</v>
      </c>
    </row>
    <row r="2090" spans="3:7">
      <c r="D2090" s="18" t="s">
        <v>305</v>
      </c>
      <c r="F2090" s="19" t="s">
        <v>2690</v>
      </c>
      <c r="G2090" s="12">
        <v>10717.5</v>
      </c>
    </row>
    <row r="2091" spans="3:7">
      <c r="D2091" s="18" t="s">
        <v>1918</v>
      </c>
      <c r="F2091" s="19" t="s">
        <v>332</v>
      </c>
      <c r="G2091" s="12">
        <v>290</v>
      </c>
    </row>
    <row r="2092" spans="3:7" ht="21">
      <c r="D2092" s="18" t="s">
        <v>251</v>
      </c>
      <c r="F2092" s="19" t="s">
        <v>2691</v>
      </c>
      <c r="G2092" s="12">
        <v>64271.750899999999</v>
      </c>
    </row>
    <row r="2093" spans="3:7" ht="52.5">
      <c r="D2093" s="18" t="s">
        <v>257</v>
      </c>
      <c r="F2093" s="19" t="s">
        <v>2696</v>
      </c>
      <c r="G2093" s="12">
        <v>58359</v>
      </c>
    </row>
    <row r="2094" spans="3:7" ht="42">
      <c r="D2094" s="18" t="s">
        <v>316</v>
      </c>
      <c r="F2094" s="19" t="s">
        <v>2700</v>
      </c>
      <c r="G2094" s="12">
        <v>6438.36</v>
      </c>
    </row>
    <row r="2095" spans="3:7" ht="31.5">
      <c r="D2095" s="18" t="s">
        <v>2067</v>
      </c>
      <c r="F2095" s="19" t="s">
        <v>2701</v>
      </c>
      <c r="G2095" s="12">
        <v>2000</v>
      </c>
    </row>
    <row r="2096" spans="3:7" ht="31.5">
      <c r="D2096" s="18" t="s">
        <v>2335</v>
      </c>
      <c r="F2096" s="19" t="s">
        <v>2703</v>
      </c>
      <c r="G2096" s="12">
        <v>6762.5690000000004</v>
      </c>
    </row>
    <row r="2097" spans="3:7">
      <c r="D2097" s="18" t="s">
        <v>2038</v>
      </c>
      <c r="F2097" s="19" t="s">
        <v>2704</v>
      </c>
      <c r="G2097" s="12">
        <v>35036</v>
      </c>
    </row>
    <row r="2098" spans="3:7" ht="21">
      <c r="D2098" s="18" t="s">
        <v>2052</v>
      </c>
      <c r="F2098" s="19" t="s">
        <v>2706</v>
      </c>
      <c r="G2098" s="12">
        <v>1127779.9489</v>
      </c>
    </row>
    <row r="2099" spans="3:7">
      <c r="E2099" s="18" t="s">
        <v>231</v>
      </c>
      <c r="F2099" s="19" t="s">
        <v>271</v>
      </c>
      <c r="G2099" s="12">
        <v>1127779.9489</v>
      </c>
    </row>
    <row r="2100" spans="3:7" ht="21">
      <c r="D2100" s="18" t="s">
        <v>966</v>
      </c>
      <c r="F2100" s="19" t="s">
        <v>2709</v>
      </c>
      <c r="G2100" s="12">
        <v>1250272</v>
      </c>
    </row>
    <row r="2101" spans="3:7">
      <c r="E2101" s="18" t="s">
        <v>272</v>
      </c>
      <c r="F2101" s="19" t="s">
        <v>273</v>
      </c>
      <c r="G2101" s="12">
        <v>1250272</v>
      </c>
    </row>
    <row r="2102" spans="3:7" ht="31.5">
      <c r="D2102" s="18" t="s">
        <v>2120</v>
      </c>
      <c r="F2102" s="19" t="s">
        <v>2710</v>
      </c>
      <c r="G2102" s="12">
        <v>6500</v>
      </c>
    </row>
    <row r="2103" spans="3:7">
      <c r="E2103" s="18" t="s">
        <v>231</v>
      </c>
      <c r="F2103" s="19" t="s">
        <v>271</v>
      </c>
      <c r="G2103" s="12">
        <v>6500</v>
      </c>
    </row>
    <row r="2104" spans="3:7" ht="31.5">
      <c r="D2104" s="18" t="s">
        <v>2317</v>
      </c>
      <c r="F2104" s="19" t="s">
        <v>2712</v>
      </c>
      <c r="G2104" s="12">
        <v>118378</v>
      </c>
    </row>
    <row r="2105" spans="3:7">
      <c r="E2105" s="18" t="s">
        <v>231</v>
      </c>
      <c r="F2105" s="19" t="s">
        <v>271</v>
      </c>
      <c r="G2105" s="12">
        <v>118378</v>
      </c>
    </row>
    <row r="2106" spans="3:7" ht="21">
      <c r="D2106" s="18" t="s">
        <v>2039</v>
      </c>
      <c r="F2106" s="19" t="s">
        <v>2716</v>
      </c>
      <c r="G2106" s="12">
        <v>9075</v>
      </c>
    </row>
    <row r="2107" spans="3:7" ht="21">
      <c r="D2107" s="18" t="s">
        <v>1676</v>
      </c>
      <c r="F2107" s="19" t="s">
        <v>2717</v>
      </c>
      <c r="G2107" s="12">
        <v>4500</v>
      </c>
    </row>
    <row r="2108" spans="3:7" ht="21">
      <c r="C2108" s="18" t="s">
        <v>2748</v>
      </c>
      <c r="F2108" s="19" t="s">
        <v>2749</v>
      </c>
      <c r="G2108" s="12">
        <v>225301.1764</v>
      </c>
    </row>
    <row r="2109" spans="3:7" ht="21">
      <c r="D2109" s="18" t="s">
        <v>307</v>
      </c>
      <c r="F2109" s="19" t="s">
        <v>2750</v>
      </c>
      <c r="G2109" s="12">
        <v>37000.410000000003</v>
      </c>
    </row>
    <row r="2110" spans="3:7">
      <c r="D2110" s="18" t="s">
        <v>1918</v>
      </c>
      <c r="F2110" s="19" t="s">
        <v>332</v>
      </c>
      <c r="G2110" s="12">
        <v>6826.5</v>
      </c>
    </row>
    <row r="2111" spans="3:7">
      <c r="D2111" s="18" t="s">
        <v>277</v>
      </c>
      <c r="F2111" s="19" t="s">
        <v>2725</v>
      </c>
      <c r="G2111" s="12">
        <v>5566.92</v>
      </c>
    </row>
    <row r="2112" spans="3:7" ht="21">
      <c r="D2112" s="18" t="s">
        <v>279</v>
      </c>
      <c r="F2112" s="19" t="s">
        <v>2722</v>
      </c>
      <c r="G2112" s="12">
        <v>1035.5954999999999</v>
      </c>
    </row>
    <row r="2113" spans="2:7">
      <c r="D2113" s="18" t="s">
        <v>214</v>
      </c>
      <c r="F2113" s="19" t="s">
        <v>2732</v>
      </c>
      <c r="G2113" s="12">
        <v>5317.94</v>
      </c>
    </row>
    <row r="2114" spans="2:7">
      <c r="D2114" s="18" t="s">
        <v>225</v>
      </c>
      <c r="F2114" s="19" t="s">
        <v>2724</v>
      </c>
      <c r="G2114" s="12">
        <v>3169.8</v>
      </c>
    </row>
    <row r="2115" spans="2:7">
      <c r="D2115" s="18" t="s">
        <v>227</v>
      </c>
      <c r="F2115" s="19" t="s">
        <v>2723</v>
      </c>
      <c r="G2115" s="12">
        <v>100378.95510000001</v>
      </c>
    </row>
    <row r="2116" spans="2:7" ht="21">
      <c r="D2116" s="18" t="s">
        <v>1927</v>
      </c>
      <c r="F2116" s="19" t="s">
        <v>1925</v>
      </c>
      <c r="G2116" s="12">
        <v>66005.055800000002</v>
      </c>
    </row>
    <row r="2117" spans="2:7">
      <c r="B2117" s="18" t="s">
        <v>216</v>
      </c>
      <c r="F2117" s="19" t="s">
        <v>2751</v>
      </c>
      <c r="G2117" s="12">
        <v>40573776.408600003</v>
      </c>
    </row>
    <row r="2118" spans="2:7">
      <c r="C2118" s="18" t="s">
        <v>1957</v>
      </c>
      <c r="F2118" s="19" t="s">
        <v>1958</v>
      </c>
      <c r="G2118" s="12">
        <v>35419556.861100003</v>
      </c>
    </row>
    <row r="2119" spans="2:7">
      <c r="D2119" s="18" t="s">
        <v>2645</v>
      </c>
      <c r="F2119" s="19" t="s">
        <v>2752</v>
      </c>
      <c r="G2119" s="12">
        <v>35285128.350699998</v>
      </c>
    </row>
    <row r="2120" spans="2:7">
      <c r="E2120" s="18" t="s">
        <v>229</v>
      </c>
      <c r="F2120" s="19" t="s">
        <v>2753</v>
      </c>
      <c r="G2120" s="12">
        <v>368978.00390000001</v>
      </c>
    </row>
    <row r="2121" spans="2:7" ht="21">
      <c r="E2121" s="18" t="s">
        <v>230</v>
      </c>
      <c r="F2121" s="19" t="s">
        <v>2754</v>
      </c>
      <c r="G2121" s="12">
        <v>10518223.99951</v>
      </c>
    </row>
    <row r="2122" spans="2:7">
      <c r="E2122" s="18" t="s">
        <v>234</v>
      </c>
      <c r="F2122" s="19" t="s">
        <v>2755</v>
      </c>
      <c r="G2122" s="12">
        <v>3674188.0063499999</v>
      </c>
    </row>
    <row r="2123" spans="2:7">
      <c r="E2123" s="18" t="s">
        <v>236</v>
      </c>
      <c r="F2123" s="19" t="s">
        <v>2756</v>
      </c>
      <c r="G2123" s="12">
        <v>270107.63290000003</v>
      </c>
    </row>
    <row r="2124" spans="2:7" ht="21">
      <c r="E2124" s="18" t="s">
        <v>238</v>
      </c>
      <c r="F2124" s="19" t="s">
        <v>2757</v>
      </c>
      <c r="G2124" s="12">
        <v>211666</v>
      </c>
    </row>
    <row r="2125" spans="2:7" ht="21">
      <c r="E2125" s="18" t="s">
        <v>1672</v>
      </c>
      <c r="F2125" s="19" t="s">
        <v>2758</v>
      </c>
      <c r="G2125" s="12">
        <v>522353.42204999999</v>
      </c>
    </row>
    <row r="2126" spans="2:7" ht="21">
      <c r="E2126" s="18" t="s">
        <v>1201</v>
      </c>
      <c r="F2126" s="19" t="s">
        <v>2759</v>
      </c>
      <c r="G2126" s="12">
        <v>19719611.285920002</v>
      </c>
    </row>
    <row r="2127" spans="2:7" ht="21">
      <c r="D2127" s="18" t="s">
        <v>2097</v>
      </c>
      <c r="F2127" s="19" t="s">
        <v>2760</v>
      </c>
      <c r="G2127" s="12">
        <v>134428.5105</v>
      </c>
    </row>
    <row r="2128" spans="2:7" ht="31.5">
      <c r="E2128" s="18" t="s">
        <v>229</v>
      </c>
      <c r="F2128" s="19" t="s">
        <v>2761</v>
      </c>
      <c r="G2128" s="12">
        <v>134428.51045999999</v>
      </c>
    </row>
    <row r="2129" spans="2:7">
      <c r="C2129" s="18" t="s">
        <v>2645</v>
      </c>
      <c r="F2129" s="19" t="s">
        <v>2646</v>
      </c>
      <c r="G2129" s="12">
        <v>966696.1361</v>
      </c>
    </row>
    <row r="2130" spans="2:7">
      <c r="D2130" s="18" t="s">
        <v>305</v>
      </c>
      <c r="F2130" s="19" t="s">
        <v>2762</v>
      </c>
      <c r="G2130" s="12">
        <v>142628.95189999999</v>
      </c>
    </row>
    <row r="2131" spans="2:7" ht="21">
      <c r="D2131" s="18" t="s">
        <v>1918</v>
      </c>
      <c r="F2131" s="19" t="s">
        <v>2763</v>
      </c>
      <c r="G2131" s="12">
        <v>532165.10710000002</v>
      </c>
    </row>
    <row r="2132" spans="2:7" ht="21">
      <c r="D2132" s="18" t="s">
        <v>248</v>
      </c>
      <c r="F2132" s="19" t="s">
        <v>2764</v>
      </c>
      <c r="G2132" s="12">
        <v>291902.07709999999</v>
      </c>
    </row>
    <row r="2133" spans="2:7">
      <c r="C2133" s="18" t="s">
        <v>2678</v>
      </c>
      <c r="F2133" s="19" t="s">
        <v>2688</v>
      </c>
      <c r="G2133" s="12">
        <v>3719620.7472999999</v>
      </c>
    </row>
    <row r="2134" spans="2:7" ht="21">
      <c r="D2134" s="18" t="s">
        <v>2218</v>
      </c>
      <c r="F2134" s="19" t="s">
        <v>2763</v>
      </c>
      <c r="G2134" s="12">
        <v>2395460.6516</v>
      </c>
    </row>
    <row r="2135" spans="2:7" ht="21">
      <c r="D2135" s="18" t="s">
        <v>1678</v>
      </c>
      <c r="F2135" s="19" t="s">
        <v>2764</v>
      </c>
      <c r="G2135" s="12">
        <v>1324160.0956999999</v>
      </c>
    </row>
    <row r="2136" spans="2:7" ht="21">
      <c r="C2136" s="18" t="s">
        <v>2463</v>
      </c>
      <c r="F2136" s="19" t="s">
        <v>2464</v>
      </c>
      <c r="G2136" s="12">
        <v>467902.66399999999</v>
      </c>
    </row>
    <row r="2137" spans="2:7" ht="21">
      <c r="D2137" s="18" t="s">
        <v>225</v>
      </c>
      <c r="F2137" s="19" t="s">
        <v>2763</v>
      </c>
      <c r="G2137" s="12">
        <v>467902.66399999999</v>
      </c>
    </row>
    <row r="2138" spans="2:7">
      <c r="B2138" s="18" t="s">
        <v>280</v>
      </c>
      <c r="F2138" s="19" t="s">
        <v>2765</v>
      </c>
      <c r="G2138" s="12">
        <v>29796540.169599999</v>
      </c>
    </row>
    <row r="2139" spans="2:7">
      <c r="C2139" s="18" t="s">
        <v>1957</v>
      </c>
      <c r="F2139" s="19" t="s">
        <v>1958</v>
      </c>
      <c r="G2139" s="12">
        <v>17406943.331700001</v>
      </c>
    </row>
    <row r="2140" spans="2:7" ht="21">
      <c r="D2140" s="18" t="s">
        <v>2256</v>
      </c>
      <c r="F2140" s="19" t="s">
        <v>2766</v>
      </c>
      <c r="G2140" s="12">
        <v>17406943.331700001</v>
      </c>
    </row>
    <row r="2141" spans="2:7">
      <c r="E2141" s="18" t="s">
        <v>229</v>
      </c>
      <c r="F2141" s="19" t="s">
        <v>2767</v>
      </c>
      <c r="G2141" s="12">
        <v>8045207.3084000004</v>
      </c>
    </row>
    <row r="2142" spans="2:7" ht="21">
      <c r="E2142" s="18" t="s">
        <v>230</v>
      </c>
      <c r="F2142" s="19" t="s">
        <v>2768</v>
      </c>
      <c r="G2142" s="12">
        <v>7459707.4972999999</v>
      </c>
    </row>
    <row r="2143" spans="2:7" ht="21">
      <c r="E2143" s="18" t="s">
        <v>234</v>
      </c>
      <c r="F2143" s="19" t="s">
        <v>2769</v>
      </c>
      <c r="G2143" s="12">
        <v>1590804.6259999999</v>
      </c>
    </row>
    <row r="2144" spans="2:7" ht="21">
      <c r="E2144" s="18" t="s">
        <v>236</v>
      </c>
      <c r="F2144" s="19" t="s">
        <v>2770</v>
      </c>
      <c r="G2144" s="12">
        <v>311223.90000000002</v>
      </c>
    </row>
    <row r="2145" spans="2:7">
      <c r="C2145" s="18" t="s">
        <v>2645</v>
      </c>
      <c r="F2145" s="19" t="s">
        <v>2646</v>
      </c>
      <c r="G2145" s="12">
        <v>9800898.9688000008</v>
      </c>
    </row>
    <row r="2146" spans="2:7">
      <c r="D2146" s="18" t="s">
        <v>267</v>
      </c>
      <c r="F2146" s="19" t="s">
        <v>2771</v>
      </c>
      <c r="G2146" s="12">
        <v>9380305.2882000003</v>
      </c>
    </row>
    <row r="2147" spans="2:7">
      <c r="D2147" s="18" t="s">
        <v>277</v>
      </c>
      <c r="F2147" s="19" t="s">
        <v>2772</v>
      </c>
      <c r="G2147" s="12">
        <v>334593.76809999999</v>
      </c>
    </row>
    <row r="2148" spans="2:7" ht="21">
      <c r="D2148" s="18" t="s">
        <v>225</v>
      </c>
      <c r="F2148" s="19" t="s">
        <v>2773</v>
      </c>
      <c r="G2148" s="12">
        <v>85999.912599999996</v>
      </c>
    </row>
    <row r="2149" spans="2:7" ht="21">
      <c r="C2149" s="18" t="s">
        <v>2463</v>
      </c>
      <c r="F2149" s="19" t="s">
        <v>2464</v>
      </c>
      <c r="G2149" s="12">
        <v>2300306.0764000001</v>
      </c>
    </row>
    <row r="2150" spans="2:7">
      <c r="D2150" s="18" t="s">
        <v>255</v>
      </c>
      <c r="F2150" s="19" t="s">
        <v>2774</v>
      </c>
      <c r="G2150" s="12">
        <v>2300306.0764000001</v>
      </c>
    </row>
    <row r="2151" spans="2:7">
      <c r="C2151" s="18" t="s">
        <v>2029</v>
      </c>
      <c r="F2151" s="19" t="s">
        <v>2030</v>
      </c>
      <c r="G2151" s="12">
        <v>288391.79259999999</v>
      </c>
    </row>
    <row r="2152" spans="2:7">
      <c r="D2152" s="18" t="s">
        <v>214</v>
      </c>
      <c r="F2152" s="19" t="s">
        <v>2775</v>
      </c>
      <c r="G2152" s="12">
        <v>288391.79259999999</v>
      </c>
    </row>
    <row r="2153" spans="2:7">
      <c r="B2153" s="18" t="s">
        <v>297</v>
      </c>
      <c r="F2153" s="19" t="s">
        <v>2776</v>
      </c>
      <c r="G2153" s="12">
        <v>35608152.682599999</v>
      </c>
    </row>
    <row r="2154" spans="2:7">
      <c r="C2154" s="18" t="s">
        <v>1966</v>
      </c>
      <c r="F2154" s="19" t="s">
        <v>1967</v>
      </c>
      <c r="G2154" s="12">
        <v>9774013.1826000009</v>
      </c>
    </row>
    <row r="2155" spans="2:7" ht="21">
      <c r="D2155" s="18" t="s">
        <v>2208</v>
      </c>
      <c r="F2155" s="19" t="s">
        <v>2777</v>
      </c>
      <c r="G2155" s="12">
        <v>93439</v>
      </c>
    </row>
    <row r="2156" spans="2:7">
      <c r="E2156" s="18" t="s">
        <v>277</v>
      </c>
      <c r="F2156" s="19" t="s">
        <v>1919</v>
      </c>
      <c r="G2156" s="12">
        <v>74483</v>
      </c>
    </row>
    <row r="2157" spans="2:7">
      <c r="E2157" s="18" t="s">
        <v>244</v>
      </c>
      <c r="F2157" s="19" t="s">
        <v>1920</v>
      </c>
      <c r="G2157" s="12">
        <v>18956</v>
      </c>
    </row>
    <row r="2158" spans="2:7">
      <c r="D2158" s="18" t="s">
        <v>319</v>
      </c>
      <c r="F2158" s="19" t="s">
        <v>2778</v>
      </c>
      <c r="G2158" s="12">
        <v>3934163.1825999999</v>
      </c>
    </row>
    <row r="2159" spans="2:7" ht="21">
      <c r="E2159" s="18" t="s">
        <v>229</v>
      </c>
      <c r="F2159" s="19" t="s">
        <v>2779</v>
      </c>
      <c r="G2159" s="12">
        <v>45276</v>
      </c>
    </row>
    <row r="2160" spans="2:7" ht="21">
      <c r="E2160" s="18" t="s">
        <v>234</v>
      </c>
      <c r="F2160" s="19" t="s">
        <v>2780</v>
      </c>
      <c r="G2160" s="12">
        <v>37434</v>
      </c>
    </row>
    <row r="2161" spans="3:7">
      <c r="E2161" s="18" t="s">
        <v>236</v>
      </c>
      <c r="F2161" s="19" t="s">
        <v>2781</v>
      </c>
      <c r="G2161" s="12">
        <v>179452.18257</v>
      </c>
    </row>
    <row r="2162" spans="3:7">
      <c r="E2162" s="18" t="s">
        <v>238</v>
      </c>
      <c r="F2162" s="19" t="s">
        <v>2782</v>
      </c>
      <c r="G2162" s="12">
        <v>3645000</v>
      </c>
    </row>
    <row r="2163" spans="3:7" ht="21">
      <c r="E2163" s="18" t="s">
        <v>321</v>
      </c>
      <c r="F2163" s="19" t="s">
        <v>2783</v>
      </c>
      <c r="G2163" s="12">
        <v>27001</v>
      </c>
    </row>
    <row r="2164" spans="3:7">
      <c r="D2164" s="18" t="s">
        <v>252</v>
      </c>
      <c r="F2164" s="19" t="s">
        <v>2784</v>
      </c>
      <c r="G2164" s="12">
        <v>5742451</v>
      </c>
    </row>
    <row r="2165" spans="3:7">
      <c r="E2165" s="18" t="s">
        <v>229</v>
      </c>
      <c r="F2165" s="19" t="s">
        <v>2785</v>
      </c>
      <c r="G2165" s="12">
        <v>1585583</v>
      </c>
    </row>
    <row r="2166" spans="3:7">
      <c r="E2166" s="18" t="s">
        <v>234</v>
      </c>
      <c r="F2166" s="19" t="s">
        <v>2786</v>
      </c>
      <c r="G2166" s="12">
        <v>4156868</v>
      </c>
    </row>
    <row r="2167" spans="3:7" ht="21">
      <c r="D2167" s="18" t="s">
        <v>2787</v>
      </c>
      <c r="F2167" s="19" t="s">
        <v>2788</v>
      </c>
      <c r="G2167" s="12">
        <v>3960</v>
      </c>
    </row>
    <row r="2168" spans="3:7">
      <c r="E2168" s="18" t="s">
        <v>244</v>
      </c>
      <c r="F2168" s="19" t="s">
        <v>1920</v>
      </c>
      <c r="G2168" s="12">
        <v>3960</v>
      </c>
    </row>
    <row r="2169" spans="3:7">
      <c r="C2169" s="18" t="s">
        <v>2645</v>
      </c>
      <c r="F2169" s="19" t="s">
        <v>2646</v>
      </c>
      <c r="G2169" s="12">
        <v>6721993.0060999999</v>
      </c>
    </row>
    <row r="2170" spans="3:7" ht="21">
      <c r="D2170" s="18" t="s">
        <v>307</v>
      </c>
      <c r="F2170" s="19" t="s">
        <v>2789</v>
      </c>
      <c r="G2170" s="12">
        <v>1014947.9396</v>
      </c>
    </row>
    <row r="2171" spans="3:7">
      <c r="D2171" s="18" t="s">
        <v>214</v>
      </c>
      <c r="F2171" s="19" t="s">
        <v>2790</v>
      </c>
      <c r="G2171" s="12">
        <v>2775376.7826</v>
      </c>
    </row>
    <row r="2172" spans="3:7">
      <c r="D2172" s="18" t="s">
        <v>227</v>
      </c>
      <c r="F2172" s="19" t="s">
        <v>2791</v>
      </c>
      <c r="G2172" s="12">
        <v>691007.23459999997</v>
      </c>
    </row>
    <row r="2173" spans="3:7">
      <c r="D2173" s="18" t="s">
        <v>254</v>
      </c>
      <c r="F2173" s="19" t="s">
        <v>332</v>
      </c>
      <c r="G2173" s="12">
        <v>125111.4391</v>
      </c>
    </row>
    <row r="2174" spans="3:7">
      <c r="D2174" s="18" t="s">
        <v>1956</v>
      </c>
      <c r="F2174" s="19" t="s">
        <v>2792</v>
      </c>
      <c r="G2174" s="12">
        <v>8504.5571999999993</v>
      </c>
    </row>
    <row r="2175" spans="3:7" ht="21">
      <c r="D2175" s="18" t="s">
        <v>1927</v>
      </c>
      <c r="F2175" s="19" t="s">
        <v>1925</v>
      </c>
      <c r="G2175" s="12">
        <v>1640193.6364</v>
      </c>
    </row>
    <row r="2176" spans="3:7" ht="31.5">
      <c r="D2176" s="18" t="s">
        <v>321</v>
      </c>
      <c r="F2176" s="19" t="s">
        <v>322</v>
      </c>
      <c r="G2176" s="12">
        <v>4902.6210000000001</v>
      </c>
    </row>
    <row r="2177" spans="3:7" ht="21">
      <c r="D2177" s="18" t="s">
        <v>323</v>
      </c>
      <c r="F2177" s="19" t="s">
        <v>1926</v>
      </c>
      <c r="G2177" s="12">
        <v>19594.400000000001</v>
      </c>
    </row>
    <row r="2178" spans="3:7" ht="52.5">
      <c r="D2178" s="18" t="s">
        <v>324</v>
      </c>
      <c r="F2178" s="19" t="s">
        <v>1199</v>
      </c>
      <c r="G2178" s="12">
        <v>57190.894399999997</v>
      </c>
    </row>
    <row r="2179" spans="3:7" ht="21">
      <c r="D2179" s="18" t="s">
        <v>1178</v>
      </c>
      <c r="F2179" s="19" t="s">
        <v>1932</v>
      </c>
      <c r="G2179" s="12">
        <v>292893.60119999998</v>
      </c>
    </row>
    <row r="2180" spans="3:7" ht="21">
      <c r="D2180" s="18" t="s">
        <v>325</v>
      </c>
      <c r="F2180" s="19" t="s">
        <v>326</v>
      </c>
      <c r="G2180" s="12">
        <v>92269.9</v>
      </c>
    </row>
    <row r="2181" spans="3:7">
      <c r="C2181" s="18" t="s">
        <v>327</v>
      </c>
      <c r="F2181" s="19" t="s">
        <v>328</v>
      </c>
      <c r="G2181" s="12">
        <v>1657816.9512</v>
      </c>
    </row>
    <row r="2182" spans="3:7">
      <c r="D2182" s="18" t="s">
        <v>262</v>
      </c>
      <c r="F2182" s="19" t="s">
        <v>2793</v>
      </c>
      <c r="G2182" s="12">
        <v>1657816.9512</v>
      </c>
    </row>
    <row r="2183" spans="3:7">
      <c r="C2183" s="18" t="s">
        <v>2378</v>
      </c>
      <c r="F2183" s="19" t="s">
        <v>2379</v>
      </c>
      <c r="G2183" s="12">
        <v>20999.435000000001</v>
      </c>
    </row>
    <row r="2184" spans="3:7">
      <c r="D2184" s="18" t="s">
        <v>288</v>
      </c>
      <c r="F2184" s="19" t="s">
        <v>2793</v>
      </c>
      <c r="G2184" s="12">
        <v>20999.435000000001</v>
      </c>
    </row>
    <row r="2185" spans="3:7" ht="21">
      <c r="C2185" s="18" t="s">
        <v>330</v>
      </c>
      <c r="F2185" s="19" t="s">
        <v>4</v>
      </c>
      <c r="G2185" s="12">
        <v>535684.37930000003</v>
      </c>
    </row>
    <row r="2186" spans="3:7">
      <c r="D2186" s="18" t="s">
        <v>290</v>
      </c>
      <c r="F2186" s="19" t="s">
        <v>2793</v>
      </c>
      <c r="G2186" s="12">
        <v>535684.37930000003</v>
      </c>
    </row>
    <row r="2187" spans="3:7">
      <c r="C2187" s="18" t="s">
        <v>331</v>
      </c>
      <c r="F2187" s="19" t="s">
        <v>5</v>
      </c>
      <c r="G2187" s="12">
        <v>76986.960000000006</v>
      </c>
    </row>
    <row r="2188" spans="3:7">
      <c r="D2188" s="18" t="s">
        <v>262</v>
      </c>
      <c r="F2188" s="19" t="s">
        <v>2793</v>
      </c>
      <c r="G2188" s="12">
        <v>76986.960000000006</v>
      </c>
    </row>
    <row r="2189" spans="3:7" ht="21">
      <c r="C2189" s="18" t="s">
        <v>2463</v>
      </c>
      <c r="F2189" s="19" t="s">
        <v>2464</v>
      </c>
      <c r="G2189" s="12">
        <v>15135486.3116</v>
      </c>
    </row>
    <row r="2190" spans="3:7" ht="21">
      <c r="D2190" s="18" t="s">
        <v>307</v>
      </c>
      <c r="F2190" s="19" t="s">
        <v>2789</v>
      </c>
      <c r="G2190" s="12">
        <v>203258.09959999999</v>
      </c>
    </row>
    <row r="2191" spans="3:7">
      <c r="D2191" s="18" t="s">
        <v>248</v>
      </c>
      <c r="F2191" s="19" t="s">
        <v>2790</v>
      </c>
      <c r="G2191" s="12">
        <v>7079556.3519000001</v>
      </c>
    </row>
    <row r="2192" spans="3:7">
      <c r="D2192" s="18" t="s">
        <v>267</v>
      </c>
      <c r="F2192" s="19" t="s">
        <v>2793</v>
      </c>
      <c r="G2192" s="12">
        <v>2936438.8818999999</v>
      </c>
    </row>
    <row r="2193" spans="2:7">
      <c r="D2193" s="18" t="s">
        <v>277</v>
      </c>
      <c r="F2193" s="19" t="s">
        <v>2791</v>
      </c>
      <c r="G2193" s="12">
        <v>303306.78340000001</v>
      </c>
    </row>
    <row r="2194" spans="2:7">
      <c r="D2194" s="18" t="s">
        <v>1984</v>
      </c>
      <c r="F2194" s="19" t="s">
        <v>332</v>
      </c>
      <c r="G2194" s="12">
        <v>1037.4354000000001</v>
      </c>
    </row>
    <row r="2195" spans="2:7" ht="21">
      <c r="D2195" s="18" t="s">
        <v>1927</v>
      </c>
      <c r="F2195" s="19" t="s">
        <v>1925</v>
      </c>
      <c r="G2195" s="12">
        <v>4403060.7593999999</v>
      </c>
    </row>
    <row r="2196" spans="2:7" ht="21">
      <c r="D2196" s="18" t="s">
        <v>323</v>
      </c>
      <c r="F2196" s="19" t="s">
        <v>1926</v>
      </c>
      <c r="G2196" s="12">
        <v>177678</v>
      </c>
    </row>
    <row r="2197" spans="2:7" ht="52.5">
      <c r="D2197" s="18" t="s">
        <v>324</v>
      </c>
      <c r="F2197" s="19" t="s">
        <v>1199</v>
      </c>
      <c r="G2197" s="12">
        <v>31150</v>
      </c>
    </row>
    <row r="2198" spans="2:7">
      <c r="C2198" s="18" t="s">
        <v>246</v>
      </c>
      <c r="F2198" s="19" t="s">
        <v>3</v>
      </c>
      <c r="G2198" s="12">
        <v>749210.93489999999</v>
      </c>
    </row>
    <row r="2199" spans="2:7">
      <c r="D2199" s="18" t="s">
        <v>279</v>
      </c>
      <c r="F2199" s="19" t="s">
        <v>2794</v>
      </c>
      <c r="G2199" s="12">
        <v>749210.93489999999</v>
      </c>
    </row>
    <row r="2200" spans="2:7" ht="21">
      <c r="E2200" s="18" t="s">
        <v>229</v>
      </c>
      <c r="F2200" s="19" t="s">
        <v>2795</v>
      </c>
      <c r="G2200" s="12">
        <v>714820.96369999996</v>
      </c>
    </row>
    <row r="2201" spans="2:7" ht="21">
      <c r="E2201" s="18" t="s">
        <v>230</v>
      </c>
      <c r="F2201" s="19" t="s">
        <v>2796</v>
      </c>
      <c r="G2201" s="12">
        <v>34389.9712</v>
      </c>
    </row>
    <row r="2202" spans="2:7">
      <c r="C2202" s="18" t="s">
        <v>2029</v>
      </c>
      <c r="F2202" s="19" t="s">
        <v>2030</v>
      </c>
      <c r="G2202" s="12">
        <v>935961.52190000005</v>
      </c>
    </row>
    <row r="2203" spans="2:7">
      <c r="D2203" s="18" t="s">
        <v>1956</v>
      </c>
      <c r="F2203" s="19" t="s">
        <v>2790</v>
      </c>
      <c r="G2203" s="12">
        <v>79919</v>
      </c>
    </row>
    <row r="2204" spans="2:7">
      <c r="D2204" s="18" t="s">
        <v>262</v>
      </c>
      <c r="F2204" s="19" t="s">
        <v>2793</v>
      </c>
      <c r="G2204" s="12">
        <v>856042.52190000005</v>
      </c>
    </row>
    <row r="2205" spans="2:7">
      <c r="B2205" s="18" t="s">
        <v>1981</v>
      </c>
      <c r="F2205" s="19" t="s">
        <v>2797</v>
      </c>
      <c r="G2205" s="12">
        <v>13364204.8234</v>
      </c>
    </row>
    <row r="2206" spans="2:7">
      <c r="C2206" s="18" t="s">
        <v>1957</v>
      </c>
      <c r="F2206" s="19" t="s">
        <v>1958</v>
      </c>
      <c r="G2206" s="12">
        <v>7567007</v>
      </c>
    </row>
    <row r="2207" spans="2:7">
      <c r="D2207" s="18" t="s">
        <v>2550</v>
      </c>
      <c r="F2207" s="19" t="s">
        <v>2798</v>
      </c>
      <c r="G2207" s="12">
        <v>7567007</v>
      </c>
    </row>
    <row r="2208" spans="2:7">
      <c r="E2208" s="18" t="s">
        <v>229</v>
      </c>
      <c r="F2208" s="19" t="s">
        <v>2799</v>
      </c>
      <c r="G2208" s="12">
        <v>4831514</v>
      </c>
    </row>
    <row r="2209" spans="3:7" ht="21">
      <c r="E2209" s="18" t="s">
        <v>230</v>
      </c>
      <c r="F2209" s="19" t="s">
        <v>2800</v>
      </c>
      <c r="G2209" s="12">
        <v>2720793</v>
      </c>
    </row>
    <row r="2210" spans="3:7" ht="21">
      <c r="E2210" s="18" t="s">
        <v>236</v>
      </c>
      <c r="F2210" s="19" t="s">
        <v>2801</v>
      </c>
      <c r="G2210" s="12">
        <v>14700</v>
      </c>
    </row>
    <row r="2211" spans="3:7">
      <c r="C2211" s="18" t="s">
        <v>2802</v>
      </c>
      <c r="F2211" s="19" t="s">
        <v>2803</v>
      </c>
      <c r="G2211" s="12">
        <v>763950.21400000004</v>
      </c>
    </row>
    <row r="2212" spans="3:7" ht="21">
      <c r="D2212" s="18" t="s">
        <v>307</v>
      </c>
      <c r="F2212" s="19" t="s">
        <v>2804</v>
      </c>
      <c r="G2212" s="12">
        <v>588586.26329999999</v>
      </c>
    </row>
    <row r="2213" spans="3:7">
      <c r="D2213" s="18" t="s">
        <v>1918</v>
      </c>
      <c r="F2213" s="19" t="s">
        <v>2805</v>
      </c>
      <c r="G2213" s="12">
        <v>90019.750599999999</v>
      </c>
    </row>
    <row r="2214" spans="3:7" ht="21">
      <c r="D2214" s="18" t="s">
        <v>279</v>
      </c>
      <c r="F2214" s="19" t="s">
        <v>2806</v>
      </c>
      <c r="G2214" s="12">
        <v>8373.84</v>
      </c>
    </row>
    <row r="2215" spans="3:7">
      <c r="D2215" s="18" t="s">
        <v>227</v>
      </c>
      <c r="F2215" s="19" t="s">
        <v>332</v>
      </c>
      <c r="G2215" s="12">
        <v>76970.36</v>
      </c>
    </row>
    <row r="2216" spans="3:7">
      <c r="C2216" s="18" t="s">
        <v>2381</v>
      </c>
      <c r="F2216" s="19" t="s">
        <v>2382</v>
      </c>
      <c r="G2216" s="12">
        <v>835196.52280000004</v>
      </c>
    </row>
    <row r="2217" spans="3:7" ht="31.5">
      <c r="D2217" s="18" t="s">
        <v>307</v>
      </c>
      <c r="F2217" s="19" t="s">
        <v>2807</v>
      </c>
      <c r="G2217" s="12">
        <v>124686.80250000001</v>
      </c>
    </row>
    <row r="2218" spans="3:7">
      <c r="D2218" s="18" t="s">
        <v>1918</v>
      </c>
      <c r="F2218" s="19" t="s">
        <v>2805</v>
      </c>
      <c r="G2218" s="12">
        <v>698886</v>
      </c>
    </row>
    <row r="2219" spans="3:7">
      <c r="D2219" s="18" t="s">
        <v>214</v>
      </c>
      <c r="F2219" s="19" t="s">
        <v>332</v>
      </c>
      <c r="G2219" s="12">
        <v>11623.7204</v>
      </c>
    </row>
    <row r="2220" spans="3:7" ht="21">
      <c r="C2220" s="18" t="s">
        <v>2808</v>
      </c>
      <c r="F2220" s="19" t="s">
        <v>2809</v>
      </c>
      <c r="G2220" s="12">
        <v>65055.489600000001</v>
      </c>
    </row>
    <row r="2221" spans="3:7" ht="21">
      <c r="D2221" s="18" t="s">
        <v>307</v>
      </c>
      <c r="F2221" s="19" t="s">
        <v>2810</v>
      </c>
      <c r="G2221" s="12">
        <v>59614.669000000002</v>
      </c>
    </row>
    <row r="2222" spans="3:7">
      <c r="D2222" s="18" t="s">
        <v>1918</v>
      </c>
      <c r="F2222" s="19" t="s">
        <v>332</v>
      </c>
      <c r="G2222" s="12">
        <v>5440.8207000000002</v>
      </c>
    </row>
    <row r="2223" spans="3:7" ht="21">
      <c r="C2223" s="18" t="s">
        <v>2811</v>
      </c>
      <c r="F2223" s="19" t="s">
        <v>2812</v>
      </c>
      <c r="G2223" s="12">
        <v>203037.6127</v>
      </c>
    </row>
    <row r="2224" spans="3:7" ht="31.5">
      <c r="D2224" s="18" t="s">
        <v>307</v>
      </c>
      <c r="F2224" s="19" t="s">
        <v>2813</v>
      </c>
      <c r="G2224" s="12">
        <v>178270.83300000001</v>
      </c>
    </row>
    <row r="2225" spans="3:7">
      <c r="D2225" s="18" t="s">
        <v>1918</v>
      </c>
      <c r="F2225" s="19" t="s">
        <v>332</v>
      </c>
      <c r="G2225" s="12">
        <v>7164.424</v>
      </c>
    </row>
    <row r="2226" spans="3:7">
      <c r="D2226" s="18" t="s">
        <v>267</v>
      </c>
      <c r="F2226" s="19" t="s">
        <v>2814</v>
      </c>
      <c r="G2226" s="12">
        <v>17602.3557</v>
      </c>
    </row>
    <row r="2227" spans="3:7">
      <c r="C2227" s="18" t="s">
        <v>2415</v>
      </c>
      <c r="F2227" s="19" t="s">
        <v>2416</v>
      </c>
      <c r="G2227" s="12">
        <v>3104813.8946000002</v>
      </c>
    </row>
    <row r="2228" spans="3:7" ht="21">
      <c r="D2228" s="18" t="s">
        <v>307</v>
      </c>
      <c r="F2228" s="19" t="s">
        <v>2815</v>
      </c>
      <c r="G2228" s="12">
        <v>2559477.3525999999</v>
      </c>
    </row>
    <row r="2229" spans="3:7">
      <c r="D2229" s="18" t="s">
        <v>305</v>
      </c>
      <c r="F2229" s="19" t="s">
        <v>2816</v>
      </c>
      <c r="G2229" s="12">
        <v>15085.356400000001</v>
      </c>
    </row>
    <row r="2230" spans="3:7">
      <c r="D2230" s="18" t="s">
        <v>1918</v>
      </c>
      <c r="F2230" s="19" t="s">
        <v>2817</v>
      </c>
      <c r="G2230" s="12">
        <v>64348.9683</v>
      </c>
    </row>
    <row r="2231" spans="3:7">
      <c r="D2231" s="18" t="s">
        <v>248</v>
      </c>
      <c r="F2231" s="19" t="s">
        <v>2814</v>
      </c>
      <c r="G2231" s="12">
        <v>64214.905599999998</v>
      </c>
    </row>
    <row r="2232" spans="3:7" ht="21">
      <c r="D2232" s="18" t="s">
        <v>277</v>
      </c>
      <c r="F2232" s="19" t="s">
        <v>2818</v>
      </c>
      <c r="G2232" s="12">
        <v>179570.07629999999</v>
      </c>
    </row>
    <row r="2233" spans="3:7">
      <c r="D2233" s="18" t="s">
        <v>279</v>
      </c>
      <c r="F2233" s="19" t="s">
        <v>332</v>
      </c>
      <c r="G2233" s="12">
        <v>192025.09270000001</v>
      </c>
    </row>
    <row r="2234" spans="3:7" ht="31.5">
      <c r="D2234" s="18" t="s">
        <v>252</v>
      </c>
      <c r="F2234" s="19" t="s">
        <v>2819</v>
      </c>
      <c r="G2234" s="12">
        <v>0</v>
      </c>
    </row>
    <row r="2235" spans="3:7" ht="21">
      <c r="D2235" s="18" t="s">
        <v>325</v>
      </c>
      <c r="F2235" s="19" t="s">
        <v>326</v>
      </c>
      <c r="G2235" s="12">
        <v>30092.142800000001</v>
      </c>
    </row>
    <row r="2236" spans="3:7" ht="21">
      <c r="C2236" s="18" t="s">
        <v>2427</v>
      </c>
      <c r="F2236" s="19" t="s">
        <v>2428</v>
      </c>
      <c r="G2236" s="12">
        <v>29825.707999999999</v>
      </c>
    </row>
    <row r="2237" spans="3:7">
      <c r="D2237" s="18" t="s">
        <v>225</v>
      </c>
      <c r="F2237" s="19" t="s">
        <v>2817</v>
      </c>
      <c r="G2237" s="12">
        <v>2262.924</v>
      </c>
    </row>
    <row r="2238" spans="3:7">
      <c r="D2238" s="18" t="s">
        <v>227</v>
      </c>
      <c r="F2238" s="19" t="s">
        <v>2814</v>
      </c>
      <c r="G2238" s="12">
        <v>490.291</v>
      </c>
    </row>
    <row r="2239" spans="3:7" ht="21">
      <c r="D2239" s="18" t="s">
        <v>231</v>
      </c>
      <c r="F2239" s="19" t="s">
        <v>2818</v>
      </c>
      <c r="G2239" s="12">
        <v>27072.492999999999</v>
      </c>
    </row>
    <row r="2240" spans="3:7" ht="21">
      <c r="C2240" s="18" t="s">
        <v>2017</v>
      </c>
      <c r="F2240" s="19" t="s">
        <v>2018</v>
      </c>
      <c r="G2240" s="12">
        <v>34565.942199999998</v>
      </c>
    </row>
    <row r="2241" spans="2:7">
      <c r="D2241" s="18" t="s">
        <v>279</v>
      </c>
      <c r="F2241" s="19" t="s">
        <v>2814</v>
      </c>
      <c r="G2241" s="12">
        <v>10336.983</v>
      </c>
    </row>
    <row r="2242" spans="2:7" ht="21">
      <c r="D2242" s="18" t="s">
        <v>214</v>
      </c>
      <c r="F2242" s="19" t="s">
        <v>2818</v>
      </c>
      <c r="G2242" s="12">
        <v>24228.959200000001</v>
      </c>
    </row>
    <row r="2243" spans="2:7">
      <c r="C2243" s="18" t="s">
        <v>2820</v>
      </c>
      <c r="F2243" s="19" t="s">
        <v>2821</v>
      </c>
      <c r="G2243" s="12">
        <v>615836.51839999994</v>
      </c>
    </row>
    <row r="2244" spans="2:7" ht="21">
      <c r="D2244" s="18" t="s">
        <v>307</v>
      </c>
      <c r="F2244" s="19" t="s">
        <v>2810</v>
      </c>
      <c r="G2244" s="12">
        <v>585334.76639999996</v>
      </c>
    </row>
    <row r="2245" spans="2:7">
      <c r="D2245" s="18" t="s">
        <v>1918</v>
      </c>
      <c r="F2245" s="19" t="s">
        <v>332</v>
      </c>
      <c r="G2245" s="12">
        <v>30501.752</v>
      </c>
    </row>
    <row r="2246" spans="2:7">
      <c r="C2246" s="18" t="s">
        <v>2822</v>
      </c>
      <c r="F2246" s="19" t="s">
        <v>2823</v>
      </c>
      <c r="G2246" s="12">
        <v>144915.921</v>
      </c>
    </row>
    <row r="2247" spans="2:7" ht="21">
      <c r="D2247" s="18" t="s">
        <v>307</v>
      </c>
      <c r="F2247" s="19" t="s">
        <v>2810</v>
      </c>
      <c r="G2247" s="12">
        <v>121347.1085</v>
      </c>
    </row>
    <row r="2248" spans="2:7">
      <c r="D2248" s="18" t="s">
        <v>1918</v>
      </c>
      <c r="F2248" s="19" t="s">
        <v>332</v>
      </c>
      <c r="G2248" s="12">
        <v>23568.8125</v>
      </c>
    </row>
    <row r="2249" spans="2:7" ht="21">
      <c r="B2249" s="18" t="s">
        <v>249</v>
      </c>
      <c r="F2249" s="19" t="s">
        <v>2824</v>
      </c>
      <c r="G2249" s="12">
        <v>26222038.767499998</v>
      </c>
    </row>
    <row r="2250" spans="2:7">
      <c r="C2250" s="18" t="s">
        <v>1957</v>
      </c>
      <c r="F2250" s="19" t="s">
        <v>1958</v>
      </c>
      <c r="G2250" s="12">
        <v>20914858.595400002</v>
      </c>
    </row>
    <row r="2251" spans="2:7" ht="21">
      <c r="D2251" s="18" t="s">
        <v>307</v>
      </c>
      <c r="F2251" s="19" t="s">
        <v>2825</v>
      </c>
      <c r="G2251" s="12">
        <v>11689340.186899999</v>
      </c>
    </row>
    <row r="2252" spans="2:7" ht="21">
      <c r="E2252" s="18" t="s">
        <v>229</v>
      </c>
      <c r="F2252" s="19" t="s">
        <v>2825</v>
      </c>
      <c r="G2252" s="12">
        <v>11097717.7874</v>
      </c>
    </row>
    <row r="2253" spans="2:7" ht="21">
      <c r="E2253" s="18" t="s">
        <v>238</v>
      </c>
      <c r="F2253" s="19" t="s">
        <v>1671</v>
      </c>
      <c r="G2253" s="12">
        <v>588904.42830000003</v>
      </c>
    </row>
    <row r="2254" spans="2:7">
      <c r="E2254" s="18" t="s">
        <v>219</v>
      </c>
      <c r="F2254" s="19" t="s">
        <v>2826</v>
      </c>
      <c r="G2254" s="12">
        <v>2717.9712</v>
      </c>
    </row>
    <row r="2255" spans="2:7">
      <c r="D2255" s="18" t="s">
        <v>230</v>
      </c>
      <c r="F2255" s="19" t="s">
        <v>1673</v>
      </c>
      <c r="G2255" s="12">
        <v>8005.6080000000002</v>
      </c>
    </row>
    <row r="2256" spans="2:7" ht="52.5">
      <c r="D2256" s="18" t="s">
        <v>240</v>
      </c>
      <c r="F2256" s="19" t="s">
        <v>1199</v>
      </c>
      <c r="G2256" s="12">
        <v>54025.344400000002</v>
      </c>
    </row>
    <row r="2257" spans="3:7" ht="21">
      <c r="D2257" s="18" t="s">
        <v>1178</v>
      </c>
      <c r="F2257" s="19" t="s">
        <v>1932</v>
      </c>
      <c r="G2257" s="12">
        <v>8300000</v>
      </c>
    </row>
    <row r="2258" spans="3:7" ht="21">
      <c r="D2258" s="18" t="s">
        <v>2827</v>
      </c>
      <c r="F2258" s="19" t="s">
        <v>2828</v>
      </c>
      <c r="G2258" s="12">
        <v>863487.45609999995</v>
      </c>
    </row>
    <row r="2259" spans="3:7">
      <c r="E2259" s="18" t="s">
        <v>248</v>
      </c>
      <c r="F2259" s="19" t="s">
        <v>259</v>
      </c>
      <c r="G2259" s="12">
        <v>259488.5</v>
      </c>
    </row>
    <row r="2260" spans="3:7" ht="21">
      <c r="E2260" s="18" t="s">
        <v>1956</v>
      </c>
      <c r="F2260" s="19" t="s">
        <v>2201</v>
      </c>
      <c r="G2260" s="12">
        <v>603998.95609999995</v>
      </c>
    </row>
    <row r="2261" spans="3:7">
      <c r="C2261" s="18" t="s">
        <v>1966</v>
      </c>
      <c r="F2261" s="19" t="s">
        <v>1967</v>
      </c>
      <c r="G2261" s="12">
        <v>137149.99979999999</v>
      </c>
    </row>
    <row r="2262" spans="3:7">
      <c r="D2262" s="18" t="s">
        <v>295</v>
      </c>
      <c r="F2262" s="19" t="s">
        <v>2829</v>
      </c>
      <c r="G2262" s="12">
        <v>137149.99979999999</v>
      </c>
    </row>
    <row r="2263" spans="3:7" ht="21">
      <c r="E2263" s="18" t="s">
        <v>229</v>
      </c>
      <c r="F2263" s="19" t="s">
        <v>2830</v>
      </c>
      <c r="G2263" s="12">
        <v>137149.99984</v>
      </c>
    </row>
    <row r="2264" spans="3:7">
      <c r="C2264" s="18" t="s">
        <v>2678</v>
      </c>
      <c r="F2264" s="19" t="s">
        <v>2688</v>
      </c>
      <c r="G2264" s="12">
        <v>650000</v>
      </c>
    </row>
    <row r="2265" spans="3:7" ht="21">
      <c r="D2265" s="18" t="s">
        <v>2384</v>
      </c>
      <c r="F2265" s="19" t="s">
        <v>2831</v>
      </c>
      <c r="G2265" s="12">
        <v>650000</v>
      </c>
    </row>
    <row r="2266" spans="3:7">
      <c r="C2266" s="18" t="s">
        <v>2726</v>
      </c>
      <c r="F2266" s="19" t="s">
        <v>2727</v>
      </c>
      <c r="G2266" s="12">
        <v>2000000</v>
      </c>
    </row>
    <row r="2267" spans="3:7" ht="21">
      <c r="D2267" s="18" t="s">
        <v>263</v>
      </c>
      <c r="F2267" s="19" t="s">
        <v>2831</v>
      </c>
      <c r="G2267" s="12">
        <v>2000000</v>
      </c>
    </row>
    <row r="2268" spans="3:7" ht="21">
      <c r="C2268" s="18" t="s">
        <v>1977</v>
      </c>
      <c r="F2268" s="19" t="s">
        <v>1978</v>
      </c>
      <c r="G2268" s="12">
        <v>749518.27220000001</v>
      </c>
    </row>
    <row r="2269" spans="3:7">
      <c r="D2269" s="18" t="s">
        <v>2082</v>
      </c>
      <c r="F2269" s="19" t="s">
        <v>2832</v>
      </c>
      <c r="G2269" s="12">
        <v>749518.27220000001</v>
      </c>
    </row>
    <row r="2270" spans="3:7">
      <c r="C2270" s="18" t="s">
        <v>1950</v>
      </c>
      <c r="F2270" s="19" t="s">
        <v>1951</v>
      </c>
      <c r="G2270" s="12">
        <v>1340093.2437</v>
      </c>
    </row>
    <row r="2271" spans="3:7">
      <c r="D2271" s="18" t="s">
        <v>2082</v>
      </c>
      <c r="F2271" s="19" t="s">
        <v>2832</v>
      </c>
      <c r="G2271" s="12">
        <v>1340093.2437</v>
      </c>
    </row>
    <row r="2272" spans="3:7" ht="21">
      <c r="C2272" s="18" t="s">
        <v>1952</v>
      </c>
      <c r="F2272" s="19" t="s">
        <v>1953</v>
      </c>
      <c r="G2272" s="12">
        <v>0</v>
      </c>
    </row>
    <row r="2273" spans="1:7">
      <c r="D2273" s="18" t="s">
        <v>2082</v>
      </c>
      <c r="F2273" s="19" t="s">
        <v>2832</v>
      </c>
      <c r="G2273" s="12">
        <v>0</v>
      </c>
    </row>
    <row r="2274" spans="1:7">
      <c r="C2274" s="18" t="s">
        <v>2733</v>
      </c>
      <c r="F2274" s="19" t="s">
        <v>2734</v>
      </c>
      <c r="G2274" s="12">
        <v>430418.65629999997</v>
      </c>
    </row>
    <row r="2275" spans="1:7">
      <c r="D2275" s="18" t="s">
        <v>2082</v>
      </c>
      <c r="F2275" s="19" t="s">
        <v>2832</v>
      </c>
      <c r="G2275" s="12">
        <v>430418.65629999997</v>
      </c>
    </row>
    <row r="2276" spans="1:7" ht="21">
      <c r="C2276" s="18" t="s">
        <v>2427</v>
      </c>
      <c r="F2276" s="19" t="s">
        <v>2428</v>
      </c>
      <c r="G2276" s="12">
        <v>0</v>
      </c>
    </row>
    <row r="2277" spans="1:7">
      <c r="D2277" s="18" t="s">
        <v>2082</v>
      </c>
      <c r="F2277" s="19" t="s">
        <v>2832</v>
      </c>
      <c r="G2277" s="12">
        <v>0</v>
      </c>
    </row>
    <row r="2278" spans="1:7" ht="31.5">
      <c r="C2278" s="18" t="s">
        <v>2015</v>
      </c>
      <c r="F2278" s="19" t="s">
        <v>2016</v>
      </c>
      <c r="G2278" s="12">
        <v>0</v>
      </c>
    </row>
    <row r="2279" spans="1:7">
      <c r="D2279" s="18" t="s">
        <v>1676</v>
      </c>
      <c r="F2279" s="19" t="s">
        <v>2833</v>
      </c>
      <c r="G2279" s="12">
        <v>0</v>
      </c>
    </row>
    <row r="2280" spans="1:7" ht="31.5">
      <c r="C2280" s="18" t="s">
        <v>2021</v>
      </c>
      <c r="F2280" s="19" t="s">
        <v>2022</v>
      </c>
      <c r="G2280" s="12">
        <v>0</v>
      </c>
    </row>
    <row r="2281" spans="1:7">
      <c r="D2281" s="18" t="s">
        <v>965</v>
      </c>
      <c r="F2281" s="19" t="s">
        <v>2833</v>
      </c>
      <c r="G2281" s="12">
        <v>0</v>
      </c>
    </row>
    <row r="2282" spans="1:7" ht="21">
      <c r="C2282" s="18" t="s">
        <v>2446</v>
      </c>
      <c r="F2282" s="19" t="s">
        <v>2447</v>
      </c>
      <c r="G2282" s="12">
        <v>0</v>
      </c>
    </row>
    <row r="2283" spans="1:7">
      <c r="D2283" s="18" t="s">
        <v>2082</v>
      </c>
      <c r="F2283" s="19" t="s">
        <v>2832</v>
      </c>
      <c r="G2283" s="12">
        <v>0</v>
      </c>
    </row>
    <row r="2284" spans="1:7" ht="22.5">
      <c r="A2284" s="17" t="s">
        <v>2834</v>
      </c>
      <c r="B2284" s="17"/>
      <c r="C2284" s="17"/>
      <c r="D2284" s="17"/>
      <c r="E2284" s="17"/>
      <c r="F2284" s="10" t="s">
        <v>2835</v>
      </c>
      <c r="G2284" s="11">
        <v>29790938.893800002</v>
      </c>
    </row>
    <row r="2285" spans="1:7">
      <c r="B2285" s="18" t="s">
        <v>211</v>
      </c>
      <c r="F2285" s="19" t="s">
        <v>2836</v>
      </c>
      <c r="G2285" s="12">
        <v>5860720.8452000003</v>
      </c>
    </row>
    <row r="2286" spans="1:7">
      <c r="C2286" s="18" t="s">
        <v>1966</v>
      </c>
      <c r="F2286" s="19" t="s">
        <v>1967</v>
      </c>
      <c r="G2286" s="12">
        <v>133200</v>
      </c>
    </row>
    <row r="2287" spans="1:7" ht="21">
      <c r="D2287" s="18" t="s">
        <v>2004</v>
      </c>
      <c r="F2287" s="19" t="s">
        <v>2837</v>
      </c>
      <c r="G2287" s="12">
        <v>133200</v>
      </c>
    </row>
    <row r="2288" spans="1:7" ht="21">
      <c r="E2288" s="18" t="s">
        <v>234</v>
      </c>
      <c r="F2288" s="19" t="s">
        <v>2838</v>
      </c>
      <c r="G2288" s="12">
        <v>133199.99999000001</v>
      </c>
    </row>
    <row r="2289" spans="2:7">
      <c r="C2289" s="18" t="s">
        <v>1938</v>
      </c>
      <c r="F2289" s="19" t="s">
        <v>1939</v>
      </c>
      <c r="G2289" s="12">
        <v>5727520.8452000003</v>
      </c>
    </row>
    <row r="2290" spans="2:7" ht="21">
      <c r="D2290" s="18" t="s">
        <v>1959</v>
      </c>
      <c r="F2290" s="19" t="s">
        <v>2839</v>
      </c>
      <c r="G2290" s="12">
        <v>1720939</v>
      </c>
    </row>
    <row r="2291" spans="2:7" ht="21">
      <c r="D2291" s="18" t="s">
        <v>2840</v>
      </c>
      <c r="F2291" s="19" t="s">
        <v>2841</v>
      </c>
      <c r="G2291" s="12">
        <v>4006581.8451999999</v>
      </c>
    </row>
    <row r="2292" spans="2:7" ht="21">
      <c r="E2292" s="18" t="s">
        <v>229</v>
      </c>
      <c r="F2292" s="19" t="s">
        <v>2842</v>
      </c>
      <c r="G2292" s="12">
        <v>291131</v>
      </c>
    </row>
    <row r="2293" spans="2:7">
      <c r="E2293" s="18" t="s">
        <v>234</v>
      </c>
      <c r="F2293" s="19" t="s">
        <v>2843</v>
      </c>
      <c r="G2293" s="12">
        <v>1388907</v>
      </c>
    </row>
    <row r="2294" spans="2:7">
      <c r="E2294" s="18" t="s">
        <v>236</v>
      </c>
      <c r="F2294" s="19" t="s">
        <v>2844</v>
      </c>
      <c r="G2294" s="12">
        <v>1594095</v>
      </c>
    </row>
    <row r="2295" spans="2:7" ht="21">
      <c r="E2295" s="18" t="s">
        <v>238</v>
      </c>
      <c r="F2295" s="19" t="s">
        <v>2845</v>
      </c>
      <c r="G2295" s="12">
        <v>176212</v>
      </c>
    </row>
    <row r="2296" spans="2:7">
      <c r="E2296" s="18" t="s">
        <v>240</v>
      </c>
      <c r="F2296" s="19" t="s">
        <v>2846</v>
      </c>
      <c r="G2296" s="12">
        <v>556236.84519999998</v>
      </c>
    </row>
    <row r="2297" spans="2:7">
      <c r="B2297" s="18" t="s">
        <v>216</v>
      </c>
      <c r="F2297" s="19" t="s">
        <v>2847</v>
      </c>
      <c r="G2297" s="12">
        <v>23452358.214000002</v>
      </c>
    </row>
    <row r="2298" spans="2:7">
      <c r="C2298" s="18" t="s">
        <v>1938</v>
      </c>
      <c r="F2298" s="19" t="s">
        <v>1939</v>
      </c>
      <c r="G2298" s="12">
        <v>2652087</v>
      </c>
    </row>
    <row r="2299" spans="2:7" ht="21">
      <c r="D2299" s="18" t="s">
        <v>220</v>
      </c>
      <c r="F2299" s="19" t="s">
        <v>2848</v>
      </c>
      <c r="G2299" s="12">
        <v>2652087</v>
      </c>
    </row>
    <row r="2300" spans="2:7" ht="21">
      <c r="E2300" s="18" t="s">
        <v>229</v>
      </c>
      <c r="F2300" s="19" t="s">
        <v>2849</v>
      </c>
      <c r="G2300" s="12">
        <v>2652087</v>
      </c>
    </row>
    <row r="2301" spans="2:7">
      <c r="C2301" s="18" t="s">
        <v>242</v>
      </c>
      <c r="F2301" s="19" t="s">
        <v>243</v>
      </c>
      <c r="G2301" s="12">
        <v>0</v>
      </c>
    </row>
    <row r="2302" spans="2:7" ht="21">
      <c r="D2302" s="18" t="s">
        <v>2850</v>
      </c>
      <c r="F2302" s="19" t="s">
        <v>2848</v>
      </c>
      <c r="G2302" s="12">
        <v>0</v>
      </c>
    </row>
    <row r="2303" spans="2:7">
      <c r="C2303" s="18" t="s">
        <v>327</v>
      </c>
      <c r="F2303" s="19" t="s">
        <v>328</v>
      </c>
      <c r="G2303" s="12">
        <v>816402.02989999996</v>
      </c>
    </row>
    <row r="2304" spans="2:7" ht="21">
      <c r="D2304" s="18" t="s">
        <v>307</v>
      </c>
      <c r="F2304" s="19" t="s">
        <v>2851</v>
      </c>
      <c r="G2304" s="12">
        <v>699835.6973</v>
      </c>
    </row>
    <row r="2305" spans="3:7">
      <c r="D2305" s="18" t="s">
        <v>267</v>
      </c>
      <c r="F2305" s="19" t="s">
        <v>332</v>
      </c>
      <c r="G2305" s="12">
        <v>44032.172599999998</v>
      </c>
    </row>
    <row r="2306" spans="3:7" ht="52.5">
      <c r="D2306" s="18" t="s">
        <v>324</v>
      </c>
      <c r="F2306" s="19" t="s">
        <v>1199</v>
      </c>
      <c r="G2306" s="12">
        <v>72534.16</v>
      </c>
    </row>
    <row r="2307" spans="3:7">
      <c r="C2307" s="18" t="s">
        <v>2852</v>
      </c>
      <c r="F2307" s="19" t="s">
        <v>2853</v>
      </c>
      <c r="G2307" s="12">
        <v>1808924.9228000001</v>
      </c>
    </row>
    <row r="2308" spans="3:7" ht="21">
      <c r="D2308" s="18" t="s">
        <v>307</v>
      </c>
      <c r="F2308" s="19" t="s">
        <v>2854</v>
      </c>
      <c r="G2308" s="12">
        <v>643785.0969</v>
      </c>
    </row>
    <row r="2309" spans="3:7" ht="21">
      <c r="D2309" s="18" t="s">
        <v>305</v>
      </c>
      <c r="F2309" s="19" t="s">
        <v>2855</v>
      </c>
      <c r="G2309" s="12">
        <v>995749.98030000005</v>
      </c>
    </row>
    <row r="2310" spans="3:7">
      <c r="D2310" s="18" t="s">
        <v>248</v>
      </c>
      <c r="F2310" s="19" t="s">
        <v>332</v>
      </c>
      <c r="G2310" s="12">
        <v>19216.5677</v>
      </c>
    </row>
    <row r="2311" spans="3:7" ht="21">
      <c r="D2311" s="18" t="s">
        <v>1927</v>
      </c>
      <c r="F2311" s="19" t="s">
        <v>1925</v>
      </c>
      <c r="G2311" s="12">
        <v>12358.992099999999</v>
      </c>
    </row>
    <row r="2312" spans="3:7" ht="52.5">
      <c r="D2312" s="18" t="s">
        <v>324</v>
      </c>
      <c r="F2312" s="19" t="s">
        <v>1199</v>
      </c>
      <c r="G2312" s="12">
        <v>137814.28570000001</v>
      </c>
    </row>
    <row r="2313" spans="3:7">
      <c r="C2313" s="18" t="s">
        <v>331</v>
      </c>
      <c r="F2313" s="19" t="s">
        <v>5</v>
      </c>
      <c r="G2313" s="12">
        <v>2183442.0976999998</v>
      </c>
    </row>
    <row r="2314" spans="3:7" ht="21">
      <c r="D2314" s="18" t="s">
        <v>307</v>
      </c>
      <c r="F2314" s="19" t="s">
        <v>2856</v>
      </c>
      <c r="G2314" s="12">
        <v>696144.56099999999</v>
      </c>
    </row>
    <row r="2315" spans="3:7">
      <c r="D2315" s="18" t="s">
        <v>1918</v>
      </c>
      <c r="F2315" s="19" t="s">
        <v>332</v>
      </c>
      <c r="G2315" s="12">
        <v>60998.703500000003</v>
      </c>
    </row>
    <row r="2316" spans="3:7" ht="21">
      <c r="D2316" s="18" t="s">
        <v>248</v>
      </c>
      <c r="F2316" s="19" t="s">
        <v>2855</v>
      </c>
      <c r="G2316" s="12">
        <v>29871.699499999999</v>
      </c>
    </row>
    <row r="2317" spans="3:7" ht="52.5">
      <c r="D2317" s="18" t="s">
        <v>324</v>
      </c>
      <c r="F2317" s="19" t="s">
        <v>1199</v>
      </c>
      <c r="G2317" s="12">
        <v>11686.133599999999</v>
      </c>
    </row>
    <row r="2318" spans="3:7" ht="21">
      <c r="D2318" s="18" t="s">
        <v>1178</v>
      </c>
      <c r="F2318" s="19" t="s">
        <v>1932</v>
      </c>
      <c r="G2318" s="12">
        <v>1384741</v>
      </c>
    </row>
    <row r="2319" spans="3:7" ht="21">
      <c r="C2319" s="18" t="s">
        <v>2857</v>
      </c>
      <c r="F2319" s="19" t="s">
        <v>2858</v>
      </c>
      <c r="G2319" s="12">
        <v>4019373.6139000002</v>
      </c>
    </row>
    <row r="2320" spans="3:7" ht="21">
      <c r="D2320" s="18" t="s">
        <v>307</v>
      </c>
      <c r="F2320" s="19" t="s">
        <v>2859</v>
      </c>
      <c r="G2320" s="12">
        <v>424168.5576</v>
      </c>
    </row>
    <row r="2321" spans="3:7">
      <c r="D2321" s="18" t="s">
        <v>305</v>
      </c>
      <c r="F2321" s="19" t="s">
        <v>2860</v>
      </c>
      <c r="G2321" s="12">
        <v>3500777.0562999998</v>
      </c>
    </row>
    <row r="2322" spans="3:7">
      <c r="D2322" s="18" t="s">
        <v>267</v>
      </c>
      <c r="F2322" s="19" t="s">
        <v>332</v>
      </c>
      <c r="G2322" s="12">
        <v>4558</v>
      </c>
    </row>
    <row r="2323" spans="3:7" ht="21">
      <c r="D2323" s="18" t="s">
        <v>1927</v>
      </c>
      <c r="F2323" s="19" t="s">
        <v>1925</v>
      </c>
      <c r="G2323" s="12">
        <v>89870</v>
      </c>
    </row>
    <row r="2324" spans="3:7">
      <c r="C2324" s="18" t="s">
        <v>334</v>
      </c>
      <c r="F2324" s="19" t="s">
        <v>335</v>
      </c>
      <c r="G2324" s="12">
        <v>348626.4755</v>
      </c>
    </row>
    <row r="2325" spans="3:7" ht="21">
      <c r="D2325" s="18" t="s">
        <v>307</v>
      </c>
      <c r="F2325" s="19" t="s">
        <v>2851</v>
      </c>
      <c r="G2325" s="12">
        <v>328084.6029</v>
      </c>
    </row>
    <row r="2326" spans="3:7">
      <c r="D2326" s="18" t="s">
        <v>1918</v>
      </c>
      <c r="F2326" s="19" t="s">
        <v>332</v>
      </c>
      <c r="G2326" s="12">
        <v>12283.8066</v>
      </c>
    </row>
    <row r="2327" spans="3:7" ht="52.5">
      <c r="D2327" s="18" t="s">
        <v>324</v>
      </c>
      <c r="F2327" s="19" t="s">
        <v>1199</v>
      </c>
      <c r="G2327" s="12">
        <v>6735</v>
      </c>
    </row>
    <row r="2328" spans="3:7" ht="21">
      <c r="D2328" s="18" t="s">
        <v>325</v>
      </c>
      <c r="F2328" s="19" t="s">
        <v>326</v>
      </c>
      <c r="G2328" s="12">
        <v>1523.066</v>
      </c>
    </row>
    <row r="2329" spans="3:7" ht="21">
      <c r="C2329" s="18" t="s">
        <v>2861</v>
      </c>
      <c r="F2329" s="19" t="s">
        <v>2862</v>
      </c>
      <c r="G2329" s="12">
        <v>243460.59890000001</v>
      </c>
    </row>
    <row r="2330" spans="3:7" ht="21">
      <c r="D2330" s="18" t="s">
        <v>307</v>
      </c>
      <c r="F2330" s="19" t="s">
        <v>2863</v>
      </c>
      <c r="G2330" s="12">
        <v>230432.59890000001</v>
      </c>
    </row>
    <row r="2331" spans="3:7">
      <c r="D2331" s="18" t="s">
        <v>1918</v>
      </c>
      <c r="F2331" s="19" t="s">
        <v>332</v>
      </c>
      <c r="G2331" s="12">
        <v>13028</v>
      </c>
    </row>
    <row r="2332" spans="3:7" ht="21">
      <c r="C2332" s="18" t="s">
        <v>2002</v>
      </c>
      <c r="F2332" s="19" t="s">
        <v>2003</v>
      </c>
      <c r="G2332" s="12">
        <v>1178367.7662</v>
      </c>
    </row>
    <row r="2333" spans="3:7" ht="42">
      <c r="D2333" s="18" t="s">
        <v>307</v>
      </c>
      <c r="F2333" s="19" t="s">
        <v>2864</v>
      </c>
      <c r="G2333" s="12">
        <v>790422.7611</v>
      </c>
    </row>
    <row r="2334" spans="3:7" ht="31.5">
      <c r="D2334" s="18" t="s">
        <v>254</v>
      </c>
      <c r="F2334" s="19" t="s">
        <v>2865</v>
      </c>
      <c r="G2334" s="12">
        <v>293473.74670000002</v>
      </c>
    </row>
    <row r="2335" spans="3:7">
      <c r="D2335" s="18" t="s">
        <v>272</v>
      </c>
      <c r="F2335" s="19" t="s">
        <v>332</v>
      </c>
      <c r="G2335" s="12">
        <v>56191.195699999997</v>
      </c>
    </row>
    <row r="2336" spans="3:7" ht="21">
      <c r="D2336" s="18" t="s">
        <v>323</v>
      </c>
      <c r="F2336" s="19" t="s">
        <v>1926</v>
      </c>
      <c r="G2336" s="12">
        <v>4999.0423000000001</v>
      </c>
    </row>
    <row r="2337" spans="3:7" ht="52.5">
      <c r="D2337" s="18" t="s">
        <v>324</v>
      </c>
      <c r="F2337" s="19" t="s">
        <v>1199</v>
      </c>
      <c r="G2337" s="12">
        <v>13499.571400000001</v>
      </c>
    </row>
    <row r="2338" spans="3:7" ht="21">
      <c r="D2338" s="18" t="s">
        <v>325</v>
      </c>
      <c r="F2338" s="19" t="s">
        <v>326</v>
      </c>
      <c r="G2338" s="12">
        <v>19781.449000000001</v>
      </c>
    </row>
    <row r="2339" spans="3:7">
      <c r="C2339" s="18" t="s">
        <v>2005</v>
      </c>
      <c r="F2339" s="19" t="s">
        <v>2006</v>
      </c>
      <c r="G2339" s="12">
        <v>4904614.5714999996</v>
      </c>
    </row>
    <row r="2340" spans="3:7" ht="21">
      <c r="D2340" s="18" t="s">
        <v>307</v>
      </c>
      <c r="F2340" s="19" t="s">
        <v>2851</v>
      </c>
      <c r="G2340" s="12">
        <v>2409187.8517</v>
      </c>
    </row>
    <row r="2341" spans="3:7">
      <c r="D2341" s="18" t="s">
        <v>1956</v>
      </c>
      <c r="F2341" s="19" t="s">
        <v>332</v>
      </c>
      <c r="G2341" s="12">
        <v>176271.61919999999</v>
      </c>
    </row>
    <row r="2342" spans="3:7" ht="31.5">
      <c r="D2342" s="18" t="s">
        <v>321</v>
      </c>
      <c r="F2342" s="19" t="s">
        <v>322</v>
      </c>
      <c r="G2342" s="12">
        <v>91802.008199999997</v>
      </c>
    </row>
    <row r="2343" spans="3:7" ht="21">
      <c r="D2343" s="18" t="s">
        <v>323</v>
      </c>
      <c r="F2343" s="19" t="s">
        <v>1926</v>
      </c>
      <c r="G2343" s="12">
        <v>79892.604000000007</v>
      </c>
    </row>
    <row r="2344" spans="3:7" ht="52.5">
      <c r="D2344" s="18" t="s">
        <v>324</v>
      </c>
      <c r="F2344" s="19" t="s">
        <v>1199</v>
      </c>
      <c r="G2344" s="12">
        <v>35880.327100000002</v>
      </c>
    </row>
    <row r="2345" spans="3:7" ht="21">
      <c r="D2345" s="18" t="s">
        <v>1178</v>
      </c>
      <c r="F2345" s="19" t="s">
        <v>1932</v>
      </c>
      <c r="G2345" s="12">
        <v>1874138.2508</v>
      </c>
    </row>
    <row r="2346" spans="3:7" ht="21">
      <c r="D2346" s="18" t="s">
        <v>325</v>
      </c>
      <c r="F2346" s="19" t="s">
        <v>326</v>
      </c>
      <c r="G2346" s="12">
        <v>237441.9105</v>
      </c>
    </row>
    <row r="2347" spans="3:7">
      <c r="C2347" s="18" t="s">
        <v>2866</v>
      </c>
      <c r="F2347" s="19" t="s">
        <v>2867</v>
      </c>
      <c r="G2347" s="12">
        <v>3492432.551</v>
      </c>
    </row>
    <row r="2348" spans="3:7" ht="21">
      <c r="D2348" s="18" t="s">
        <v>307</v>
      </c>
      <c r="F2348" s="19" t="s">
        <v>2868</v>
      </c>
      <c r="G2348" s="12">
        <v>1616695.2520000001</v>
      </c>
    </row>
    <row r="2349" spans="3:7" ht="21">
      <c r="D2349" s="18" t="s">
        <v>1918</v>
      </c>
      <c r="F2349" s="19" t="s">
        <v>2869</v>
      </c>
      <c r="G2349" s="12">
        <v>1665800.6410999999</v>
      </c>
    </row>
    <row r="2350" spans="3:7">
      <c r="D2350" s="18" t="s">
        <v>248</v>
      </c>
      <c r="F2350" s="19" t="s">
        <v>332</v>
      </c>
      <c r="G2350" s="12">
        <v>169449.1974</v>
      </c>
    </row>
    <row r="2351" spans="3:7" ht="21">
      <c r="D2351" s="18" t="s">
        <v>1927</v>
      </c>
      <c r="F2351" s="19" t="s">
        <v>1925</v>
      </c>
      <c r="G2351" s="12">
        <v>30958.7209</v>
      </c>
    </row>
    <row r="2352" spans="3:7" ht="31.5">
      <c r="D2352" s="18" t="s">
        <v>321</v>
      </c>
      <c r="F2352" s="19" t="s">
        <v>322</v>
      </c>
      <c r="G2352" s="12">
        <v>9528.7396000000008</v>
      </c>
    </row>
    <row r="2353" spans="3:7" ht="21">
      <c r="C2353" s="18" t="s">
        <v>2009</v>
      </c>
      <c r="F2353" s="19" t="s">
        <v>2010</v>
      </c>
      <c r="G2353" s="12">
        <v>947675.59589999996</v>
      </c>
    </row>
    <row r="2354" spans="3:7" ht="21">
      <c r="D2354" s="18" t="s">
        <v>307</v>
      </c>
      <c r="F2354" s="19" t="s">
        <v>2870</v>
      </c>
      <c r="G2354" s="12">
        <v>685571.09109999996</v>
      </c>
    </row>
    <row r="2355" spans="3:7" ht="31.5">
      <c r="D2355" s="18" t="s">
        <v>254</v>
      </c>
      <c r="F2355" s="19" t="s">
        <v>2865</v>
      </c>
      <c r="G2355" s="12">
        <v>142182.4333</v>
      </c>
    </row>
    <row r="2356" spans="3:7">
      <c r="D2356" s="18" t="s">
        <v>272</v>
      </c>
      <c r="F2356" s="19" t="s">
        <v>332</v>
      </c>
      <c r="G2356" s="12">
        <v>67639.516300000003</v>
      </c>
    </row>
    <row r="2357" spans="3:7" ht="31.5">
      <c r="D2357" s="18" t="s">
        <v>321</v>
      </c>
      <c r="F2357" s="19" t="s">
        <v>322</v>
      </c>
      <c r="G2357" s="12">
        <v>42748.4</v>
      </c>
    </row>
    <row r="2358" spans="3:7" ht="52.5">
      <c r="D2358" s="18" t="s">
        <v>324</v>
      </c>
      <c r="F2358" s="19" t="s">
        <v>1199</v>
      </c>
      <c r="G2358" s="12">
        <v>3286.9971999999998</v>
      </c>
    </row>
    <row r="2359" spans="3:7" ht="21">
      <c r="D2359" s="18" t="s">
        <v>325</v>
      </c>
      <c r="F2359" s="19" t="s">
        <v>326</v>
      </c>
      <c r="G2359" s="12">
        <v>6247.1580000000004</v>
      </c>
    </row>
    <row r="2360" spans="3:7" ht="21">
      <c r="C2360" s="18" t="s">
        <v>2017</v>
      </c>
      <c r="F2360" s="19" t="s">
        <v>2018</v>
      </c>
      <c r="G2360" s="12">
        <v>79734.160699999993</v>
      </c>
    </row>
    <row r="2361" spans="3:7" ht="21">
      <c r="D2361" s="18" t="s">
        <v>248</v>
      </c>
      <c r="F2361" s="19" t="s">
        <v>2871</v>
      </c>
      <c r="G2361" s="12">
        <v>79734.160699999993</v>
      </c>
    </row>
    <row r="2362" spans="3:7" ht="31.5">
      <c r="C2362" s="18" t="s">
        <v>2027</v>
      </c>
      <c r="F2362" s="19" t="s">
        <v>2028</v>
      </c>
      <c r="G2362" s="12">
        <v>14518.4</v>
      </c>
    </row>
    <row r="2363" spans="3:7" ht="21">
      <c r="D2363" s="18" t="s">
        <v>267</v>
      </c>
      <c r="F2363" s="19" t="s">
        <v>2871</v>
      </c>
      <c r="G2363" s="12">
        <v>14518.4</v>
      </c>
    </row>
    <row r="2364" spans="3:7">
      <c r="C2364" s="18" t="s">
        <v>2872</v>
      </c>
      <c r="F2364" s="19" t="s">
        <v>2873</v>
      </c>
      <c r="G2364" s="12">
        <v>713734.99529999995</v>
      </c>
    </row>
    <row r="2365" spans="3:7" ht="21">
      <c r="D2365" s="18" t="s">
        <v>307</v>
      </c>
      <c r="F2365" s="19" t="s">
        <v>2863</v>
      </c>
      <c r="G2365" s="12">
        <v>675968.88670000003</v>
      </c>
    </row>
    <row r="2366" spans="3:7">
      <c r="D2366" s="18" t="s">
        <v>1918</v>
      </c>
      <c r="F2366" s="19" t="s">
        <v>332</v>
      </c>
      <c r="G2366" s="12">
        <v>37766.1086</v>
      </c>
    </row>
    <row r="2367" spans="3:7" ht="21">
      <c r="C2367" s="18" t="s">
        <v>2874</v>
      </c>
      <c r="F2367" s="19" t="s">
        <v>2875</v>
      </c>
      <c r="G2367" s="12">
        <v>48963.434600000001</v>
      </c>
    </row>
    <row r="2368" spans="3:7" ht="21">
      <c r="D2368" s="18" t="s">
        <v>307</v>
      </c>
      <c r="F2368" s="19" t="s">
        <v>2876</v>
      </c>
      <c r="G2368" s="12">
        <v>48963.434600000001</v>
      </c>
    </row>
    <row r="2369" spans="1:7" ht="21">
      <c r="B2369" s="18" t="s">
        <v>249</v>
      </c>
      <c r="F2369" s="19" t="s">
        <v>2877</v>
      </c>
      <c r="G2369" s="12">
        <v>477859.83470000001</v>
      </c>
    </row>
    <row r="2370" spans="1:7" ht="21">
      <c r="C2370" s="18" t="s">
        <v>1968</v>
      </c>
      <c r="F2370" s="19" t="s">
        <v>1969</v>
      </c>
      <c r="G2370" s="12">
        <v>371667.51640000002</v>
      </c>
    </row>
    <row r="2371" spans="1:7">
      <c r="D2371" s="18" t="s">
        <v>277</v>
      </c>
      <c r="F2371" s="19" t="s">
        <v>2878</v>
      </c>
      <c r="G2371" s="12">
        <v>371667.51640000002</v>
      </c>
    </row>
    <row r="2372" spans="1:7" ht="21">
      <c r="C2372" s="18" t="s">
        <v>2879</v>
      </c>
      <c r="F2372" s="19" t="s">
        <v>2880</v>
      </c>
      <c r="G2372" s="12">
        <v>106192.3183</v>
      </c>
    </row>
    <row r="2373" spans="1:7" ht="21">
      <c r="D2373" s="18" t="s">
        <v>307</v>
      </c>
      <c r="F2373" s="19" t="s">
        <v>2881</v>
      </c>
      <c r="G2373" s="12">
        <v>96545.2209</v>
      </c>
    </row>
    <row r="2374" spans="1:7">
      <c r="D2374" s="18" t="s">
        <v>1918</v>
      </c>
      <c r="F2374" s="19" t="s">
        <v>332</v>
      </c>
      <c r="G2374" s="12">
        <v>9647.0974000000006</v>
      </c>
    </row>
    <row r="2375" spans="1:7">
      <c r="A2375" s="17" t="s">
        <v>2882</v>
      </c>
      <c r="B2375" s="17"/>
      <c r="C2375" s="17"/>
      <c r="D2375" s="17"/>
      <c r="E2375" s="17"/>
      <c r="F2375" s="10" t="s">
        <v>2883</v>
      </c>
      <c r="G2375" s="11">
        <v>850434444.53079998</v>
      </c>
    </row>
    <row r="2376" spans="1:7">
      <c r="B2376" s="18" t="s">
        <v>211</v>
      </c>
      <c r="F2376" s="19" t="s">
        <v>2884</v>
      </c>
      <c r="G2376" s="12">
        <v>731626218.52339995</v>
      </c>
    </row>
    <row r="2377" spans="1:7" ht="21">
      <c r="C2377" s="18" t="s">
        <v>303</v>
      </c>
      <c r="F2377" s="19" t="s">
        <v>304</v>
      </c>
      <c r="G2377" s="12">
        <v>5399973.7282999996</v>
      </c>
    </row>
    <row r="2378" spans="1:7" ht="21">
      <c r="D2378" s="18" t="s">
        <v>1984</v>
      </c>
      <c r="F2378" s="19" t="s">
        <v>2885</v>
      </c>
      <c r="G2378" s="12">
        <v>290885.34889999998</v>
      </c>
    </row>
    <row r="2379" spans="1:7" ht="21">
      <c r="D2379" s="18" t="s">
        <v>254</v>
      </c>
      <c r="F2379" s="19" t="s">
        <v>2886</v>
      </c>
      <c r="G2379" s="12">
        <v>2441319.1242</v>
      </c>
    </row>
    <row r="2380" spans="1:7">
      <c r="D2380" s="18" t="s">
        <v>2350</v>
      </c>
      <c r="F2380" s="19" t="s">
        <v>2887</v>
      </c>
      <c r="G2380" s="12">
        <v>2667769.2552</v>
      </c>
    </row>
    <row r="2381" spans="1:7">
      <c r="C2381" s="18" t="s">
        <v>1938</v>
      </c>
      <c r="F2381" s="19" t="s">
        <v>1939</v>
      </c>
      <c r="G2381" s="12">
        <v>391888489.53479999</v>
      </c>
    </row>
    <row r="2382" spans="1:7">
      <c r="D2382" s="18" t="s">
        <v>1918</v>
      </c>
      <c r="F2382" s="19" t="s">
        <v>2888</v>
      </c>
      <c r="G2382" s="12">
        <v>266028873.50749999</v>
      </c>
    </row>
    <row r="2383" spans="1:7">
      <c r="E2383" s="18" t="s">
        <v>248</v>
      </c>
      <c r="F2383" s="19" t="s">
        <v>259</v>
      </c>
      <c r="G2383" s="12">
        <v>60648566.200000003</v>
      </c>
    </row>
    <row r="2384" spans="1:7">
      <c r="E2384" s="18" t="s">
        <v>267</v>
      </c>
      <c r="F2384" s="19" t="s">
        <v>2889</v>
      </c>
      <c r="G2384" s="12">
        <v>46298722.636</v>
      </c>
    </row>
    <row r="2385" spans="3:7">
      <c r="E2385" s="18" t="s">
        <v>255</v>
      </c>
      <c r="F2385" s="19" t="s">
        <v>260</v>
      </c>
      <c r="G2385" s="12">
        <v>15564246.412599999</v>
      </c>
    </row>
    <row r="2386" spans="3:7">
      <c r="E2386" s="18" t="s">
        <v>1927</v>
      </c>
      <c r="F2386" s="19" t="s">
        <v>2105</v>
      </c>
      <c r="G2386" s="12">
        <v>143517338.25889999</v>
      </c>
    </row>
    <row r="2387" spans="3:7" ht="21">
      <c r="D2387" s="18" t="s">
        <v>1936</v>
      </c>
      <c r="F2387" s="19" t="s">
        <v>2890</v>
      </c>
      <c r="G2387" s="12">
        <v>75751518.027400002</v>
      </c>
    </row>
    <row r="2388" spans="3:7" ht="31.5">
      <c r="E2388" s="18" t="s">
        <v>229</v>
      </c>
      <c r="F2388" s="19" t="s">
        <v>2891</v>
      </c>
      <c r="G2388" s="12">
        <v>73256708.935299993</v>
      </c>
    </row>
    <row r="2389" spans="3:7">
      <c r="E2389" s="18" t="s">
        <v>230</v>
      </c>
      <c r="F2389" s="19" t="s">
        <v>2892</v>
      </c>
      <c r="G2389" s="12">
        <v>723834.0919</v>
      </c>
    </row>
    <row r="2390" spans="3:7" ht="21">
      <c r="E2390" s="18" t="s">
        <v>234</v>
      </c>
      <c r="F2390" s="19" t="s">
        <v>2893</v>
      </c>
      <c r="G2390" s="12">
        <v>1770975</v>
      </c>
    </row>
    <row r="2391" spans="3:7" ht="21">
      <c r="D2391" s="18" t="s">
        <v>2894</v>
      </c>
      <c r="F2391" s="19" t="s">
        <v>2895</v>
      </c>
      <c r="G2391" s="12">
        <v>50108098</v>
      </c>
    </row>
    <row r="2392" spans="3:7">
      <c r="C2392" s="18" t="s">
        <v>2896</v>
      </c>
      <c r="F2392" s="19" t="s">
        <v>2897</v>
      </c>
      <c r="G2392" s="12">
        <v>84555925.714599997</v>
      </c>
    </row>
    <row r="2393" spans="3:7">
      <c r="D2393" s="18" t="s">
        <v>305</v>
      </c>
      <c r="F2393" s="19" t="s">
        <v>2898</v>
      </c>
      <c r="G2393" s="12">
        <v>33144579.489700001</v>
      </c>
    </row>
    <row r="2394" spans="3:7">
      <c r="E2394" s="18" t="s">
        <v>231</v>
      </c>
      <c r="F2394" s="19" t="s">
        <v>271</v>
      </c>
      <c r="G2394" s="12">
        <v>25546378.791200001</v>
      </c>
    </row>
    <row r="2395" spans="3:7">
      <c r="E2395" s="18" t="s">
        <v>272</v>
      </c>
      <c r="F2395" s="19" t="s">
        <v>273</v>
      </c>
      <c r="G2395" s="12">
        <v>7598200.6984000001</v>
      </c>
    </row>
    <row r="2396" spans="3:7">
      <c r="D2396" s="18" t="s">
        <v>1918</v>
      </c>
      <c r="F2396" s="19" t="s">
        <v>2899</v>
      </c>
      <c r="G2396" s="12">
        <v>25191971.475099999</v>
      </c>
    </row>
    <row r="2397" spans="3:7" ht="21">
      <c r="D2397" s="18" t="s">
        <v>2040</v>
      </c>
      <c r="F2397" s="19" t="s">
        <v>2900</v>
      </c>
      <c r="G2397" s="12">
        <v>21611988.9551</v>
      </c>
    </row>
    <row r="2398" spans="3:7">
      <c r="D2398" s="18" t="s">
        <v>314</v>
      </c>
      <c r="F2398" s="19" t="s">
        <v>2901</v>
      </c>
      <c r="G2398" s="12">
        <v>4607385.7945999997</v>
      </c>
    </row>
    <row r="2399" spans="3:7">
      <c r="E2399" s="18" t="s">
        <v>231</v>
      </c>
      <c r="F2399" s="19" t="s">
        <v>271</v>
      </c>
      <c r="G2399" s="12">
        <v>3179439.1238299999</v>
      </c>
    </row>
    <row r="2400" spans="3:7">
      <c r="E2400" s="18" t="s">
        <v>272</v>
      </c>
      <c r="F2400" s="19" t="s">
        <v>273</v>
      </c>
      <c r="G2400" s="12">
        <v>1427946.6708</v>
      </c>
    </row>
    <row r="2401" spans="3:7" ht="21">
      <c r="C2401" s="18" t="s">
        <v>330</v>
      </c>
      <c r="F2401" s="19" t="s">
        <v>4</v>
      </c>
      <c r="G2401" s="12">
        <v>3214414.7925999998</v>
      </c>
    </row>
    <row r="2402" spans="3:7">
      <c r="D2402" s="18" t="s">
        <v>295</v>
      </c>
      <c r="F2402" s="19" t="s">
        <v>2902</v>
      </c>
      <c r="G2402" s="12">
        <v>527928.2071</v>
      </c>
    </row>
    <row r="2403" spans="3:7">
      <c r="D2403" s="18" t="s">
        <v>2903</v>
      </c>
      <c r="F2403" s="19" t="s">
        <v>2898</v>
      </c>
      <c r="G2403" s="12">
        <v>575392.72820000001</v>
      </c>
    </row>
    <row r="2404" spans="3:7">
      <c r="E2404" s="18" t="s">
        <v>272</v>
      </c>
      <c r="F2404" s="19" t="s">
        <v>273</v>
      </c>
      <c r="G2404" s="12">
        <v>575392.72814999998</v>
      </c>
    </row>
    <row r="2405" spans="3:7" ht="21">
      <c r="D2405" s="18" t="s">
        <v>2904</v>
      </c>
      <c r="F2405" s="19" t="s">
        <v>2900</v>
      </c>
      <c r="G2405" s="12">
        <v>2111093.8574000001</v>
      </c>
    </row>
    <row r="2406" spans="3:7" ht="21">
      <c r="C2406" s="18" t="s">
        <v>2056</v>
      </c>
      <c r="F2406" s="19" t="s">
        <v>2057</v>
      </c>
      <c r="G2406" s="12">
        <v>29368298.713300001</v>
      </c>
    </row>
    <row r="2407" spans="3:7">
      <c r="D2407" s="18" t="s">
        <v>279</v>
      </c>
      <c r="F2407" s="19" t="s">
        <v>2898</v>
      </c>
      <c r="G2407" s="12">
        <v>17647186.4186</v>
      </c>
    </row>
    <row r="2408" spans="3:7">
      <c r="E2408" s="18" t="s">
        <v>231</v>
      </c>
      <c r="F2408" s="19" t="s">
        <v>271</v>
      </c>
      <c r="G2408" s="12">
        <v>9874664.9663800001</v>
      </c>
    </row>
    <row r="2409" spans="3:7">
      <c r="E2409" s="18" t="s">
        <v>272</v>
      </c>
      <c r="F2409" s="19" t="s">
        <v>273</v>
      </c>
      <c r="G2409" s="12">
        <v>7772521.4522000002</v>
      </c>
    </row>
    <row r="2410" spans="3:7">
      <c r="D2410" s="18" t="s">
        <v>255</v>
      </c>
      <c r="F2410" s="19" t="s">
        <v>2899</v>
      </c>
      <c r="G2410" s="12">
        <v>11721112.2947</v>
      </c>
    </row>
    <row r="2411" spans="3:7" ht="21">
      <c r="C2411" s="18" t="s">
        <v>2058</v>
      </c>
      <c r="F2411" s="19" t="s">
        <v>2059</v>
      </c>
      <c r="G2411" s="12">
        <v>7344.3109999999997</v>
      </c>
    </row>
    <row r="2412" spans="3:7">
      <c r="D2412" s="18" t="s">
        <v>227</v>
      </c>
      <c r="F2412" s="19" t="s">
        <v>2898</v>
      </c>
      <c r="G2412" s="12">
        <v>7344.3109999999997</v>
      </c>
    </row>
    <row r="2413" spans="3:7">
      <c r="E2413" s="18" t="s">
        <v>272</v>
      </c>
      <c r="F2413" s="19" t="s">
        <v>273</v>
      </c>
      <c r="G2413" s="12">
        <v>7344.3109999999997</v>
      </c>
    </row>
    <row r="2414" spans="3:7">
      <c r="C2414" s="18" t="s">
        <v>2405</v>
      </c>
      <c r="F2414" s="19" t="s">
        <v>2406</v>
      </c>
      <c r="G2414" s="12">
        <v>62649514.844400004</v>
      </c>
    </row>
    <row r="2415" spans="3:7" ht="21">
      <c r="D2415" s="18" t="s">
        <v>307</v>
      </c>
      <c r="F2415" s="19" t="s">
        <v>2905</v>
      </c>
      <c r="G2415" s="12">
        <v>110893.2111</v>
      </c>
    </row>
    <row r="2416" spans="3:7">
      <c r="D2416" s="18" t="s">
        <v>1918</v>
      </c>
      <c r="F2416" s="19" t="s">
        <v>2898</v>
      </c>
      <c r="G2416" s="12">
        <v>52713065.0744</v>
      </c>
    </row>
    <row r="2417" spans="3:7">
      <c r="E2417" s="18" t="s">
        <v>267</v>
      </c>
      <c r="F2417" s="19" t="s">
        <v>1997</v>
      </c>
      <c r="G2417" s="12">
        <v>5343649.5330999997</v>
      </c>
    </row>
    <row r="2418" spans="3:7">
      <c r="E2418" s="18" t="s">
        <v>231</v>
      </c>
      <c r="F2418" s="19" t="s">
        <v>271</v>
      </c>
      <c r="G2418" s="12">
        <v>42573848.673500001</v>
      </c>
    </row>
    <row r="2419" spans="3:7">
      <c r="E2419" s="18" t="s">
        <v>272</v>
      </c>
      <c r="F2419" s="19" t="s">
        <v>273</v>
      </c>
      <c r="G2419" s="12">
        <v>4795566.8678000001</v>
      </c>
    </row>
    <row r="2420" spans="3:7">
      <c r="D2420" s="18" t="s">
        <v>248</v>
      </c>
      <c r="F2420" s="19" t="s">
        <v>2899</v>
      </c>
      <c r="G2420" s="12">
        <v>7549187.9999000002</v>
      </c>
    </row>
    <row r="2421" spans="3:7">
      <c r="D2421" s="18" t="s">
        <v>279</v>
      </c>
      <c r="F2421" s="19" t="s">
        <v>332</v>
      </c>
      <c r="G2421" s="12">
        <v>800</v>
      </c>
    </row>
    <row r="2422" spans="3:7" ht="52.5">
      <c r="D2422" s="18" t="s">
        <v>324</v>
      </c>
      <c r="F2422" s="19" t="s">
        <v>1199</v>
      </c>
      <c r="G2422" s="12">
        <v>6235</v>
      </c>
    </row>
    <row r="2423" spans="3:7" ht="21">
      <c r="D2423" s="18" t="s">
        <v>1178</v>
      </c>
      <c r="F2423" s="19" t="s">
        <v>1932</v>
      </c>
      <c r="G2423" s="12">
        <v>2000560.7</v>
      </c>
    </row>
    <row r="2424" spans="3:7" ht="21">
      <c r="D2424" s="18" t="s">
        <v>325</v>
      </c>
      <c r="F2424" s="19" t="s">
        <v>326</v>
      </c>
      <c r="G2424" s="12">
        <v>268772.859</v>
      </c>
    </row>
    <row r="2425" spans="3:7" ht="21">
      <c r="C2425" s="18" t="s">
        <v>2000</v>
      </c>
      <c r="F2425" s="19" t="s">
        <v>2001</v>
      </c>
      <c r="G2425" s="12">
        <v>92057781.379299998</v>
      </c>
    </row>
    <row r="2426" spans="3:7">
      <c r="D2426" s="18" t="s">
        <v>262</v>
      </c>
      <c r="F2426" s="19" t="s">
        <v>2898</v>
      </c>
      <c r="G2426" s="12">
        <v>34051015.796400003</v>
      </c>
    </row>
    <row r="2427" spans="3:7">
      <c r="E2427" s="18" t="s">
        <v>231</v>
      </c>
      <c r="F2427" s="19" t="s">
        <v>271</v>
      </c>
      <c r="G2427" s="12">
        <v>2817800.2105</v>
      </c>
    </row>
    <row r="2428" spans="3:7">
      <c r="E2428" s="18" t="s">
        <v>272</v>
      </c>
      <c r="F2428" s="19" t="s">
        <v>273</v>
      </c>
      <c r="G2428" s="12">
        <v>31233215.585900001</v>
      </c>
    </row>
    <row r="2429" spans="3:7">
      <c r="D2429" s="18" t="s">
        <v>263</v>
      </c>
      <c r="F2429" s="19" t="s">
        <v>2899</v>
      </c>
      <c r="G2429" s="12">
        <v>31768149.706</v>
      </c>
    </row>
    <row r="2430" spans="3:7">
      <c r="E2430" s="18" t="s">
        <v>231</v>
      </c>
      <c r="F2430" s="19" t="s">
        <v>271</v>
      </c>
      <c r="G2430" s="12">
        <v>2237054</v>
      </c>
    </row>
    <row r="2431" spans="3:7">
      <c r="E2431" s="18" t="s">
        <v>272</v>
      </c>
      <c r="F2431" s="19" t="s">
        <v>273</v>
      </c>
      <c r="G2431" s="12">
        <v>29531095.705899999</v>
      </c>
    </row>
    <row r="2432" spans="3:7" ht="21">
      <c r="D2432" s="18" t="s">
        <v>2350</v>
      </c>
      <c r="F2432" s="19" t="s">
        <v>2906</v>
      </c>
      <c r="G2432" s="12">
        <v>25383615.879900001</v>
      </c>
    </row>
    <row r="2433" spans="3:7">
      <c r="D2433" s="18" t="s">
        <v>2707</v>
      </c>
      <c r="F2433" s="19" t="s">
        <v>2901</v>
      </c>
      <c r="G2433" s="12">
        <v>854999.99699999997</v>
      </c>
    </row>
    <row r="2434" spans="3:7">
      <c r="E2434" s="18" t="s">
        <v>231</v>
      </c>
      <c r="F2434" s="19" t="s">
        <v>271</v>
      </c>
      <c r="G2434" s="12">
        <v>749999.99699999997</v>
      </c>
    </row>
    <row r="2435" spans="3:7">
      <c r="E2435" s="18" t="s">
        <v>272</v>
      </c>
      <c r="F2435" s="19" t="s">
        <v>273</v>
      </c>
      <c r="G2435" s="12">
        <v>105000</v>
      </c>
    </row>
    <row r="2436" spans="3:7" ht="31.5">
      <c r="C2436" s="18" t="s">
        <v>2015</v>
      </c>
      <c r="F2436" s="19" t="s">
        <v>2016</v>
      </c>
      <c r="G2436" s="12">
        <v>2985827.9427999998</v>
      </c>
    </row>
    <row r="2437" spans="3:7">
      <c r="D2437" s="18" t="s">
        <v>286</v>
      </c>
      <c r="F2437" s="19" t="s">
        <v>2899</v>
      </c>
      <c r="G2437" s="12">
        <v>939761.79379999998</v>
      </c>
    </row>
    <row r="2438" spans="3:7" ht="21">
      <c r="D2438" s="18" t="s">
        <v>314</v>
      </c>
      <c r="F2438" s="19" t="s">
        <v>2906</v>
      </c>
      <c r="G2438" s="12">
        <v>2046066.1491</v>
      </c>
    </row>
    <row r="2439" spans="3:7" ht="21">
      <c r="C2439" s="18" t="s">
        <v>2061</v>
      </c>
      <c r="F2439" s="19" t="s">
        <v>2062</v>
      </c>
      <c r="G2439" s="12">
        <v>40440097.497199997</v>
      </c>
    </row>
    <row r="2440" spans="3:7">
      <c r="D2440" s="18" t="s">
        <v>262</v>
      </c>
      <c r="F2440" s="19" t="s">
        <v>2898</v>
      </c>
      <c r="G2440" s="12">
        <v>10632319.004899999</v>
      </c>
    </row>
    <row r="2441" spans="3:7">
      <c r="E2441" s="18" t="s">
        <v>231</v>
      </c>
      <c r="F2441" s="19" t="s">
        <v>271</v>
      </c>
      <c r="G2441" s="12">
        <v>1152989</v>
      </c>
    </row>
    <row r="2442" spans="3:7">
      <c r="E2442" s="18" t="s">
        <v>272</v>
      </c>
      <c r="F2442" s="19" t="s">
        <v>273</v>
      </c>
      <c r="G2442" s="12">
        <v>9479330.0048999991</v>
      </c>
    </row>
    <row r="2443" spans="3:7">
      <c r="D2443" s="18" t="s">
        <v>263</v>
      </c>
      <c r="F2443" s="19" t="s">
        <v>2899</v>
      </c>
      <c r="G2443" s="12">
        <v>15526785.974199999</v>
      </c>
    </row>
    <row r="2444" spans="3:7">
      <c r="D2444" s="18" t="s">
        <v>2040</v>
      </c>
      <c r="F2444" s="19" t="s">
        <v>2901</v>
      </c>
      <c r="G2444" s="12">
        <v>2371389.9986999999</v>
      </c>
    </row>
    <row r="2445" spans="3:7">
      <c r="E2445" s="18" t="s">
        <v>231</v>
      </c>
      <c r="F2445" s="19" t="s">
        <v>271</v>
      </c>
      <c r="G2445" s="12">
        <v>2321389.9986800002</v>
      </c>
    </row>
    <row r="2446" spans="3:7">
      <c r="E2446" s="18" t="s">
        <v>272</v>
      </c>
      <c r="F2446" s="19" t="s">
        <v>273</v>
      </c>
      <c r="G2446" s="12">
        <v>50000</v>
      </c>
    </row>
    <row r="2447" spans="3:7" ht="21">
      <c r="D2447" s="18" t="s">
        <v>2350</v>
      </c>
      <c r="F2447" s="19" t="s">
        <v>2906</v>
      </c>
      <c r="G2447" s="12">
        <v>11909602.5195</v>
      </c>
    </row>
    <row r="2448" spans="3:7" ht="21">
      <c r="C2448" s="18" t="s">
        <v>2019</v>
      </c>
      <c r="F2448" s="19" t="s">
        <v>2020</v>
      </c>
      <c r="G2448" s="12">
        <v>12664335.5218</v>
      </c>
    </row>
    <row r="2449" spans="2:7">
      <c r="D2449" s="18" t="s">
        <v>262</v>
      </c>
      <c r="F2449" s="19" t="s">
        <v>2898</v>
      </c>
      <c r="G2449" s="12">
        <v>463549.07900000003</v>
      </c>
    </row>
    <row r="2450" spans="2:7">
      <c r="E2450" s="18" t="s">
        <v>272</v>
      </c>
      <c r="F2450" s="19" t="s">
        <v>273</v>
      </c>
      <c r="G2450" s="12">
        <v>463549.07902</v>
      </c>
    </row>
    <row r="2451" spans="2:7">
      <c r="D2451" s="18" t="s">
        <v>263</v>
      </c>
      <c r="F2451" s="19" t="s">
        <v>2899</v>
      </c>
      <c r="G2451" s="12">
        <v>5206681.3273999998</v>
      </c>
    </row>
    <row r="2452" spans="2:7" ht="21">
      <c r="D2452" s="18" t="s">
        <v>2350</v>
      </c>
      <c r="F2452" s="19" t="s">
        <v>2906</v>
      </c>
      <c r="G2452" s="12">
        <v>6994105.1153999995</v>
      </c>
    </row>
    <row r="2453" spans="2:7" ht="31.5">
      <c r="C2453" s="18" t="s">
        <v>2021</v>
      </c>
      <c r="F2453" s="19" t="s">
        <v>2022</v>
      </c>
      <c r="G2453" s="12">
        <v>3999522.7848</v>
      </c>
    </row>
    <row r="2454" spans="2:7">
      <c r="D2454" s="18" t="s">
        <v>257</v>
      </c>
      <c r="F2454" s="19" t="s">
        <v>2898</v>
      </c>
      <c r="G2454" s="12">
        <v>429371.69770000002</v>
      </c>
    </row>
    <row r="2455" spans="2:7">
      <c r="E2455" s="18" t="s">
        <v>272</v>
      </c>
      <c r="F2455" s="19" t="s">
        <v>273</v>
      </c>
      <c r="G2455" s="12">
        <v>429371.69770000002</v>
      </c>
    </row>
    <row r="2456" spans="2:7">
      <c r="D2456" s="18" t="s">
        <v>263</v>
      </c>
      <c r="F2456" s="19" t="s">
        <v>2899</v>
      </c>
      <c r="G2456" s="12">
        <v>2600583.4594000001</v>
      </c>
    </row>
    <row r="2457" spans="2:7" ht="21">
      <c r="D2457" s="18" t="s">
        <v>2350</v>
      </c>
      <c r="F2457" s="19" t="s">
        <v>2906</v>
      </c>
      <c r="G2457" s="12">
        <v>969567.62769999995</v>
      </c>
    </row>
    <row r="2458" spans="2:7" ht="31.5">
      <c r="C2458" s="18" t="s">
        <v>2027</v>
      </c>
      <c r="F2458" s="19" t="s">
        <v>2028</v>
      </c>
      <c r="G2458" s="12">
        <v>2394691.7584000002</v>
      </c>
    </row>
    <row r="2459" spans="2:7">
      <c r="D2459" s="18" t="s">
        <v>262</v>
      </c>
      <c r="F2459" s="19" t="s">
        <v>2898</v>
      </c>
      <c r="G2459" s="12">
        <v>8479.8017999999993</v>
      </c>
    </row>
    <row r="2460" spans="2:7">
      <c r="E2460" s="18" t="s">
        <v>272</v>
      </c>
      <c r="F2460" s="19" t="s">
        <v>273</v>
      </c>
      <c r="G2460" s="12">
        <v>8479.8018499999998</v>
      </c>
    </row>
    <row r="2461" spans="2:7">
      <c r="D2461" s="18" t="s">
        <v>263</v>
      </c>
      <c r="F2461" s="19" t="s">
        <v>2899</v>
      </c>
      <c r="G2461" s="12">
        <v>1888823.6528</v>
      </c>
    </row>
    <row r="2462" spans="2:7" ht="21">
      <c r="D2462" s="18" t="s">
        <v>2350</v>
      </c>
      <c r="F2462" s="19" t="s">
        <v>2906</v>
      </c>
      <c r="G2462" s="12">
        <v>497388.30379999999</v>
      </c>
    </row>
    <row r="2463" spans="2:7">
      <c r="B2463" s="18" t="s">
        <v>280</v>
      </c>
      <c r="F2463" s="19" t="s">
        <v>2907</v>
      </c>
      <c r="G2463" s="12">
        <v>7244500.0510999998</v>
      </c>
    </row>
    <row r="2464" spans="2:7">
      <c r="C2464" s="18" t="s">
        <v>1938</v>
      </c>
      <c r="F2464" s="19" t="s">
        <v>1939</v>
      </c>
      <c r="G2464" s="12">
        <v>7193388.0510999998</v>
      </c>
    </row>
    <row r="2465" spans="2:7">
      <c r="D2465" s="18" t="s">
        <v>2198</v>
      </c>
      <c r="F2465" s="19" t="s">
        <v>2908</v>
      </c>
      <c r="G2465" s="12">
        <v>7193388.0510999998</v>
      </c>
    </row>
    <row r="2466" spans="2:7">
      <c r="E2466" s="18" t="s">
        <v>229</v>
      </c>
      <c r="F2466" s="19" t="s">
        <v>2909</v>
      </c>
      <c r="G2466" s="12">
        <v>6889044</v>
      </c>
    </row>
    <row r="2467" spans="2:7" ht="21">
      <c r="E2467" s="18" t="s">
        <v>230</v>
      </c>
      <c r="F2467" s="19" t="s">
        <v>2910</v>
      </c>
      <c r="G2467" s="12">
        <v>115646</v>
      </c>
    </row>
    <row r="2468" spans="2:7">
      <c r="E2468" s="18" t="s">
        <v>234</v>
      </c>
      <c r="F2468" s="19" t="s">
        <v>2911</v>
      </c>
      <c r="G2468" s="12">
        <v>188698.05111999999</v>
      </c>
    </row>
    <row r="2469" spans="2:7" ht="21">
      <c r="C2469" s="18" t="s">
        <v>2463</v>
      </c>
      <c r="F2469" s="19" t="s">
        <v>2464</v>
      </c>
      <c r="G2469" s="12">
        <v>51112</v>
      </c>
    </row>
    <row r="2470" spans="2:7" ht="21">
      <c r="D2470" s="18" t="s">
        <v>257</v>
      </c>
      <c r="F2470" s="19" t="s">
        <v>2912</v>
      </c>
      <c r="G2470" s="12">
        <v>51112</v>
      </c>
    </row>
    <row r="2471" spans="2:7">
      <c r="B2471" s="18" t="s">
        <v>292</v>
      </c>
      <c r="F2471" s="19" t="s">
        <v>2913</v>
      </c>
      <c r="G2471" s="12">
        <v>2671510.1017999998</v>
      </c>
    </row>
    <row r="2472" spans="2:7">
      <c r="C2472" s="18" t="s">
        <v>1938</v>
      </c>
      <c r="F2472" s="19" t="s">
        <v>1939</v>
      </c>
      <c r="G2472" s="12">
        <v>2097321.1017999998</v>
      </c>
    </row>
    <row r="2473" spans="2:7">
      <c r="D2473" s="18" t="s">
        <v>254</v>
      </c>
      <c r="F2473" s="19" t="s">
        <v>2914</v>
      </c>
      <c r="G2473" s="12">
        <v>2051612.9998000001</v>
      </c>
    </row>
    <row r="2474" spans="2:7">
      <c r="D2474" s="18" t="s">
        <v>2372</v>
      </c>
      <c r="F2474" s="19" t="s">
        <v>2915</v>
      </c>
      <c r="G2474" s="12">
        <v>45708.101999999999</v>
      </c>
    </row>
    <row r="2475" spans="2:7">
      <c r="E2475" s="18" t="s">
        <v>236</v>
      </c>
      <c r="F2475" s="19" t="s">
        <v>2916</v>
      </c>
      <c r="G2475" s="12">
        <v>45708.101999999999</v>
      </c>
    </row>
    <row r="2476" spans="2:7">
      <c r="C2476" s="18" t="s">
        <v>2896</v>
      </c>
      <c r="F2476" s="19" t="s">
        <v>2897</v>
      </c>
      <c r="G2476" s="12">
        <v>574189</v>
      </c>
    </row>
    <row r="2477" spans="2:7" ht="21">
      <c r="D2477" s="18" t="s">
        <v>248</v>
      </c>
      <c r="F2477" s="19" t="s">
        <v>2917</v>
      </c>
      <c r="G2477" s="12">
        <v>574189</v>
      </c>
    </row>
    <row r="2478" spans="2:7">
      <c r="B2478" s="18" t="s">
        <v>297</v>
      </c>
      <c r="F2478" s="19" t="s">
        <v>2918</v>
      </c>
      <c r="G2478" s="12">
        <v>27049366.0288</v>
      </c>
    </row>
    <row r="2479" spans="2:7">
      <c r="C2479" s="18" t="s">
        <v>1938</v>
      </c>
      <c r="F2479" s="19" t="s">
        <v>1939</v>
      </c>
      <c r="G2479" s="12">
        <v>27049366.0288</v>
      </c>
    </row>
    <row r="2480" spans="2:7" ht="21">
      <c r="D2480" s="18" t="s">
        <v>272</v>
      </c>
      <c r="F2480" s="19" t="s">
        <v>2919</v>
      </c>
      <c r="G2480" s="12">
        <v>23566595</v>
      </c>
    </row>
    <row r="2481" spans="2:7" ht="31.5">
      <c r="D2481" s="18" t="s">
        <v>1957</v>
      </c>
      <c r="F2481" s="19" t="s">
        <v>2920</v>
      </c>
      <c r="G2481" s="12">
        <v>3482771.0288</v>
      </c>
    </row>
    <row r="2482" spans="2:7">
      <c r="D2482" s="18" t="s">
        <v>1962</v>
      </c>
      <c r="F2482" s="19" t="s">
        <v>2921</v>
      </c>
      <c r="G2482" s="12">
        <v>0</v>
      </c>
    </row>
    <row r="2483" spans="2:7" ht="21">
      <c r="C2483" s="18" t="s">
        <v>2056</v>
      </c>
      <c r="F2483" s="19" t="s">
        <v>2057</v>
      </c>
      <c r="G2483" s="12">
        <v>0</v>
      </c>
    </row>
    <row r="2484" spans="2:7">
      <c r="D2484" s="18" t="s">
        <v>288</v>
      </c>
      <c r="F2484" s="19" t="s">
        <v>2922</v>
      </c>
      <c r="G2484" s="12">
        <v>0</v>
      </c>
    </row>
    <row r="2485" spans="2:7">
      <c r="B2485" s="18" t="s">
        <v>249</v>
      </c>
      <c r="F2485" s="19" t="s">
        <v>2923</v>
      </c>
      <c r="G2485" s="12">
        <v>81842849.8257</v>
      </c>
    </row>
    <row r="2486" spans="2:7">
      <c r="C2486" s="18" t="s">
        <v>2163</v>
      </c>
      <c r="F2486" s="19" t="s">
        <v>2164</v>
      </c>
      <c r="G2486" s="12">
        <v>61410247.173699997</v>
      </c>
    </row>
    <row r="2487" spans="2:7" ht="21">
      <c r="D2487" s="18" t="s">
        <v>307</v>
      </c>
      <c r="F2487" s="19" t="s">
        <v>2924</v>
      </c>
      <c r="G2487" s="12">
        <v>2869930.4229000001</v>
      </c>
    </row>
    <row r="2488" spans="2:7" ht="21">
      <c r="E2488" s="18" t="s">
        <v>229</v>
      </c>
      <c r="F2488" s="19" t="s">
        <v>2925</v>
      </c>
      <c r="G2488" s="12">
        <v>1064404.5245000001</v>
      </c>
    </row>
    <row r="2489" spans="2:7">
      <c r="E2489" s="18" t="s">
        <v>234</v>
      </c>
      <c r="F2489" s="19" t="s">
        <v>2926</v>
      </c>
      <c r="G2489" s="12">
        <v>394841.07829999999</v>
      </c>
    </row>
    <row r="2490" spans="2:7" ht="21">
      <c r="E2490" s="18" t="s">
        <v>236</v>
      </c>
      <c r="F2490" s="19" t="s">
        <v>1677</v>
      </c>
      <c r="G2490" s="12">
        <v>300000</v>
      </c>
    </row>
    <row r="2491" spans="2:7" ht="21">
      <c r="E2491" s="18" t="s">
        <v>238</v>
      </c>
      <c r="F2491" s="19" t="s">
        <v>1986</v>
      </c>
      <c r="G2491" s="12">
        <v>26407.133900000001</v>
      </c>
    </row>
    <row r="2492" spans="2:7">
      <c r="E2492" s="18" t="s">
        <v>1860</v>
      </c>
      <c r="F2492" s="19" t="s">
        <v>1917</v>
      </c>
      <c r="G2492" s="12">
        <v>3134.788</v>
      </c>
    </row>
    <row r="2493" spans="2:7" ht="21">
      <c r="E2493" s="18" t="s">
        <v>219</v>
      </c>
      <c r="F2493" s="19" t="s">
        <v>2927</v>
      </c>
      <c r="G2493" s="12">
        <v>1081142.8981600001</v>
      </c>
    </row>
    <row r="2494" spans="2:7" ht="21">
      <c r="D2494" s="18" t="s">
        <v>305</v>
      </c>
      <c r="F2494" s="19" t="s">
        <v>2928</v>
      </c>
      <c r="G2494" s="12">
        <v>58539546.450800002</v>
      </c>
    </row>
    <row r="2495" spans="2:7">
      <c r="E2495" s="18" t="s">
        <v>229</v>
      </c>
      <c r="F2495" s="19" t="s">
        <v>2929</v>
      </c>
      <c r="G2495" s="12">
        <v>30309657.088500001</v>
      </c>
    </row>
    <row r="2496" spans="2:7" ht="31.5">
      <c r="E2496" s="18" t="s">
        <v>230</v>
      </c>
      <c r="F2496" s="19" t="s">
        <v>2930</v>
      </c>
      <c r="G2496" s="12">
        <v>53800</v>
      </c>
    </row>
    <row r="2497" spans="3:7">
      <c r="E2497" s="18" t="s">
        <v>234</v>
      </c>
      <c r="F2497" s="19" t="s">
        <v>2931</v>
      </c>
      <c r="G2497" s="12">
        <v>8498.8549999999996</v>
      </c>
    </row>
    <row r="2498" spans="3:7" ht="31.5">
      <c r="E2498" s="18" t="s">
        <v>236</v>
      </c>
      <c r="F2498" s="19" t="s">
        <v>2932</v>
      </c>
      <c r="G2498" s="12">
        <v>17543333</v>
      </c>
    </row>
    <row r="2499" spans="3:7" ht="21">
      <c r="E2499" s="18" t="s">
        <v>238</v>
      </c>
      <c r="F2499" s="19" t="s">
        <v>2933</v>
      </c>
      <c r="G2499" s="12">
        <v>123637</v>
      </c>
    </row>
    <row r="2500" spans="3:7" ht="21">
      <c r="E2500" s="18" t="s">
        <v>240</v>
      </c>
      <c r="F2500" s="19" t="s">
        <v>2934</v>
      </c>
      <c r="G2500" s="12">
        <v>10092359.50726</v>
      </c>
    </row>
    <row r="2501" spans="3:7" ht="21">
      <c r="E2501" s="18" t="s">
        <v>323</v>
      </c>
      <c r="F2501" s="19" t="s">
        <v>2935</v>
      </c>
      <c r="G2501" s="12">
        <v>408261</v>
      </c>
    </row>
    <row r="2502" spans="3:7">
      <c r="D2502" s="18" t="s">
        <v>230</v>
      </c>
      <c r="F2502" s="19" t="s">
        <v>1673</v>
      </c>
      <c r="G2502" s="12">
        <v>770.3</v>
      </c>
    </row>
    <row r="2503" spans="3:7" ht="21">
      <c r="C2503" s="18" t="s">
        <v>1968</v>
      </c>
      <c r="F2503" s="19" t="s">
        <v>1969</v>
      </c>
      <c r="G2503" s="12">
        <v>4796835.4082000004</v>
      </c>
    </row>
    <row r="2504" spans="3:7">
      <c r="D2504" s="18" t="s">
        <v>214</v>
      </c>
      <c r="F2504" s="19" t="s">
        <v>2936</v>
      </c>
      <c r="G2504" s="12">
        <v>790000</v>
      </c>
    </row>
    <row r="2505" spans="3:7">
      <c r="D2505" s="18" t="s">
        <v>225</v>
      </c>
      <c r="F2505" s="19" t="s">
        <v>2937</v>
      </c>
      <c r="G2505" s="12">
        <v>642658</v>
      </c>
    </row>
    <row r="2506" spans="3:7">
      <c r="E2506" s="18" t="s">
        <v>230</v>
      </c>
      <c r="F2506" s="19" t="s">
        <v>2938</v>
      </c>
      <c r="G2506" s="12">
        <v>642658</v>
      </c>
    </row>
    <row r="2507" spans="3:7" ht="21">
      <c r="D2507" s="18" t="s">
        <v>227</v>
      </c>
      <c r="F2507" s="19" t="s">
        <v>2939</v>
      </c>
      <c r="G2507" s="12">
        <v>3364177.4081999999</v>
      </c>
    </row>
    <row r="2508" spans="3:7">
      <c r="E2508" s="18" t="s">
        <v>229</v>
      </c>
      <c r="F2508" s="19" t="s">
        <v>2940</v>
      </c>
      <c r="G2508" s="12">
        <v>1950551.4166000001</v>
      </c>
    </row>
    <row r="2509" spans="3:7" ht="21">
      <c r="E2509" s="18" t="s">
        <v>230</v>
      </c>
      <c r="F2509" s="19" t="s">
        <v>2941</v>
      </c>
      <c r="G2509" s="12">
        <v>164481</v>
      </c>
    </row>
    <row r="2510" spans="3:7" ht="31.5">
      <c r="E2510" s="18" t="s">
        <v>234</v>
      </c>
      <c r="F2510" s="19" t="s">
        <v>2942</v>
      </c>
      <c r="G2510" s="12">
        <v>1175123.6470000001</v>
      </c>
    </row>
    <row r="2511" spans="3:7" ht="21">
      <c r="E2511" s="18" t="s">
        <v>236</v>
      </c>
      <c r="F2511" s="19" t="s">
        <v>2943</v>
      </c>
      <c r="G2511" s="12">
        <v>60758</v>
      </c>
    </row>
    <row r="2512" spans="3:7" ht="21">
      <c r="E2512" s="18" t="s">
        <v>238</v>
      </c>
      <c r="F2512" s="19" t="s">
        <v>2944</v>
      </c>
      <c r="G2512" s="12">
        <v>13263.344569999999</v>
      </c>
    </row>
    <row r="2513" spans="3:7">
      <c r="C2513" s="18" t="s">
        <v>2896</v>
      </c>
      <c r="F2513" s="19" t="s">
        <v>2897</v>
      </c>
      <c r="G2513" s="12">
        <v>4847154.3918000003</v>
      </c>
    </row>
    <row r="2514" spans="3:7" ht="21">
      <c r="D2514" s="18" t="s">
        <v>307</v>
      </c>
      <c r="F2514" s="19" t="s">
        <v>2945</v>
      </c>
      <c r="G2514" s="12">
        <v>902426.28119999997</v>
      </c>
    </row>
    <row r="2515" spans="3:7" ht="21">
      <c r="D2515" s="18" t="s">
        <v>267</v>
      </c>
      <c r="F2515" s="19" t="s">
        <v>2946</v>
      </c>
      <c r="G2515" s="12">
        <v>3147282.8629999999</v>
      </c>
    </row>
    <row r="2516" spans="3:7">
      <c r="D2516" s="18" t="s">
        <v>231</v>
      </c>
      <c r="F2516" s="19" t="s">
        <v>332</v>
      </c>
      <c r="G2516" s="12">
        <v>122442.2194</v>
      </c>
    </row>
    <row r="2517" spans="3:7" ht="21">
      <c r="D2517" s="18" t="s">
        <v>1927</v>
      </c>
      <c r="F2517" s="19" t="s">
        <v>1925</v>
      </c>
      <c r="G2517" s="12">
        <v>146800.62880000001</v>
      </c>
    </row>
    <row r="2518" spans="3:7" ht="21">
      <c r="D2518" s="18" t="s">
        <v>323</v>
      </c>
      <c r="F2518" s="19" t="s">
        <v>1926</v>
      </c>
      <c r="G2518" s="12">
        <v>77701.667000000001</v>
      </c>
    </row>
    <row r="2519" spans="3:7" ht="52.5">
      <c r="D2519" s="18" t="s">
        <v>324</v>
      </c>
      <c r="F2519" s="19" t="s">
        <v>1199</v>
      </c>
      <c r="G2519" s="12">
        <v>77604.932499999995</v>
      </c>
    </row>
    <row r="2520" spans="3:7" ht="21">
      <c r="D2520" s="18" t="s">
        <v>1178</v>
      </c>
      <c r="F2520" s="19" t="s">
        <v>1932</v>
      </c>
      <c r="G2520" s="12">
        <v>372895.8</v>
      </c>
    </row>
    <row r="2521" spans="3:7">
      <c r="C2521" s="18" t="s">
        <v>327</v>
      </c>
      <c r="F2521" s="19" t="s">
        <v>328</v>
      </c>
      <c r="G2521" s="12">
        <v>222000</v>
      </c>
    </row>
    <row r="2522" spans="3:7">
      <c r="D2522" s="18" t="s">
        <v>2947</v>
      </c>
      <c r="F2522" s="19" t="s">
        <v>2948</v>
      </c>
      <c r="G2522" s="12">
        <v>222000</v>
      </c>
    </row>
    <row r="2523" spans="3:7" ht="21">
      <c r="C2523" s="18" t="s">
        <v>330</v>
      </c>
      <c r="F2523" s="19" t="s">
        <v>4</v>
      </c>
      <c r="G2523" s="12">
        <v>451541</v>
      </c>
    </row>
    <row r="2524" spans="3:7" ht="21">
      <c r="D2524" s="18" t="s">
        <v>2139</v>
      </c>
      <c r="F2524" s="19" t="s">
        <v>2946</v>
      </c>
      <c r="G2524" s="12">
        <v>451541</v>
      </c>
    </row>
    <row r="2525" spans="3:7">
      <c r="C2525" s="18" t="s">
        <v>331</v>
      </c>
      <c r="F2525" s="19" t="s">
        <v>5</v>
      </c>
      <c r="G2525" s="12">
        <v>1600</v>
      </c>
    </row>
    <row r="2526" spans="3:7">
      <c r="D2526" s="18" t="s">
        <v>2947</v>
      </c>
      <c r="F2526" s="19" t="s">
        <v>2948</v>
      </c>
      <c r="G2526" s="12">
        <v>1600</v>
      </c>
    </row>
    <row r="2527" spans="3:7" ht="21">
      <c r="C2527" s="18" t="s">
        <v>2056</v>
      </c>
      <c r="F2527" s="19" t="s">
        <v>2057</v>
      </c>
      <c r="G2527" s="12">
        <v>5702449.0250000004</v>
      </c>
    </row>
    <row r="2528" spans="3:7" ht="21">
      <c r="D2528" s="18" t="s">
        <v>307</v>
      </c>
      <c r="F2528" s="19" t="s">
        <v>2949</v>
      </c>
      <c r="G2528" s="12">
        <v>158946.83600000001</v>
      </c>
    </row>
    <row r="2529" spans="3:7" ht="21">
      <c r="D2529" s="18" t="s">
        <v>267</v>
      </c>
      <c r="F2529" s="19" t="s">
        <v>2950</v>
      </c>
      <c r="G2529" s="12">
        <v>377532</v>
      </c>
    </row>
    <row r="2530" spans="3:7">
      <c r="D2530" s="18" t="s">
        <v>214</v>
      </c>
      <c r="F2530" s="19" t="s">
        <v>2951</v>
      </c>
      <c r="G2530" s="12">
        <v>3702217</v>
      </c>
    </row>
    <row r="2531" spans="3:7" ht="21">
      <c r="D2531" s="18" t="s">
        <v>225</v>
      </c>
      <c r="F2531" s="19" t="s">
        <v>2952</v>
      </c>
      <c r="G2531" s="12">
        <v>610820.54</v>
      </c>
    </row>
    <row r="2532" spans="3:7" ht="21">
      <c r="D2532" s="18" t="s">
        <v>231</v>
      </c>
      <c r="F2532" s="19" t="s">
        <v>2953</v>
      </c>
      <c r="G2532" s="12">
        <v>666327.38390000002</v>
      </c>
    </row>
    <row r="2533" spans="3:7" ht="52.5">
      <c r="D2533" s="18" t="s">
        <v>324</v>
      </c>
      <c r="F2533" s="19" t="s">
        <v>1199</v>
      </c>
      <c r="G2533" s="12">
        <v>186605.26500000001</v>
      </c>
    </row>
    <row r="2534" spans="3:7" ht="21">
      <c r="C2534" s="18" t="s">
        <v>2058</v>
      </c>
      <c r="F2534" s="19" t="s">
        <v>2059</v>
      </c>
      <c r="G2534" s="12">
        <v>621685.60919999995</v>
      </c>
    </row>
    <row r="2535" spans="3:7" ht="21">
      <c r="D2535" s="18" t="s">
        <v>307</v>
      </c>
      <c r="F2535" s="19" t="s">
        <v>2954</v>
      </c>
      <c r="G2535" s="12">
        <v>66870.497199999998</v>
      </c>
    </row>
    <row r="2536" spans="3:7" ht="21">
      <c r="D2536" s="18" t="s">
        <v>1918</v>
      </c>
      <c r="F2536" s="19" t="s">
        <v>2952</v>
      </c>
      <c r="G2536" s="12">
        <v>541793.99600000004</v>
      </c>
    </row>
    <row r="2537" spans="3:7">
      <c r="D2537" s="18" t="s">
        <v>279</v>
      </c>
      <c r="F2537" s="19" t="s">
        <v>332</v>
      </c>
      <c r="G2537" s="12">
        <v>829.91600000000005</v>
      </c>
    </row>
    <row r="2538" spans="3:7" ht="21">
      <c r="D2538" s="18" t="s">
        <v>214</v>
      </c>
      <c r="F2538" s="19" t="s">
        <v>1925</v>
      </c>
      <c r="G2538" s="12">
        <v>8691.2000000000007</v>
      </c>
    </row>
    <row r="2539" spans="3:7" ht="21">
      <c r="D2539" s="18" t="s">
        <v>231</v>
      </c>
      <c r="F2539" s="19" t="s">
        <v>2953</v>
      </c>
      <c r="G2539" s="12">
        <v>3500</v>
      </c>
    </row>
    <row r="2540" spans="3:7" ht="21">
      <c r="C2540" s="18" t="s">
        <v>2000</v>
      </c>
      <c r="F2540" s="19" t="s">
        <v>2001</v>
      </c>
      <c r="G2540" s="12">
        <v>757739.82759999996</v>
      </c>
    </row>
    <row r="2541" spans="3:7" ht="21">
      <c r="D2541" s="18" t="s">
        <v>264</v>
      </c>
      <c r="F2541" s="19" t="s">
        <v>2955</v>
      </c>
      <c r="G2541" s="12">
        <v>384821.39260000002</v>
      </c>
    </row>
    <row r="2542" spans="3:7" ht="21">
      <c r="D2542" s="18" t="s">
        <v>319</v>
      </c>
      <c r="F2542" s="19" t="s">
        <v>2956</v>
      </c>
      <c r="G2542" s="12">
        <v>372918.4351</v>
      </c>
    </row>
    <row r="2543" spans="3:7">
      <c r="C2543" s="18" t="s">
        <v>2005</v>
      </c>
      <c r="F2543" s="19" t="s">
        <v>2006</v>
      </c>
      <c r="G2543" s="12">
        <v>67903</v>
      </c>
    </row>
    <row r="2544" spans="3:7">
      <c r="D2544" s="18" t="s">
        <v>2947</v>
      </c>
      <c r="F2544" s="19" t="s">
        <v>2948</v>
      </c>
      <c r="G2544" s="12">
        <v>67903</v>
      </c>
    </row>
    <row r="2545" spans="3:7" ht="31.5">
      <c r="C2545" s="18" t="s">
        <v>2015</v>
      </c>
      <c r="F2545" s="19" t="s">
        <v>2016</v>
      </c>
      <c r="G2545" s="12">
        <v>19760</v>
      </c>
    </row>
    <row r="2546" spans="3:7" ht="21">
      <c r="D2546" s="18" t="s">
        <v>299</v>
      </c>
      <c r="F2546" s="19" t="s">
        <v>2955</v>
      </c>
      <c r="G2546" s="12">
        <v>8200</v>
      </c>
    </row>
    <row r="2547" spans="3:7" ht="21">
      <c r="D2547" s="18" t="s">
        <v>316</v>
      </c>
      <c r="F2547" s="19" t="s">
        <v>2956</v>
      </c>
      <c r="G2547" s="12">
        <v>11560</v>
      </c>
    </row>
    <row r="2548" spans="3:7" ht="21">
      <c r="C2548" s="18" t="s">
        <v>2061</v>
      </c>
      <c r="F2548" s="19" t="s">
        <v>2062</v>
      </c>
      <c r="G2548" s="12">
        <v>2416468.9942000001</v>
      </c>
    </row>
    <row r="2549" spans="3:7" ht="21">
      <c r="D2549" s="18" t="s">
        <v>307</v>
      </c>
      <c r="F2549" s="19" t="s">
        <v>2957</v>
      </c>
      <c r="G2549" s="12">
        <v>510587.13630000001</v>
      </c>
    </row>
    <row r="2550" spans="3:7">
      <c r="D2550" s="18" t="s">
        <v>1918</v>
      </c>
      <c r="F2550" s="19" t="s">
        <v>332</v>
      </c>
      <c r="G2550" s="12">
        <v>31588.413</v>
      </c>
    </row>
    <row r="2551" spans="3:7" ht="21">
      <c r="D2551" s="18" t="s">
        <v>264</v>
      </c>
      <c r="F2551" s="19" t="s">
        <v>2955</v>
      </c>
      <c r="G2551" s="12">
        <v>52241.9997</v>
      </c>
    </row>
    <row r="2552" spans="3:7" ht="21">
      <c r="D2552" s="18" t="s">
        <v>1927</v>
      </c>
      <c r="F2552" s="19" t="s">
        <v>1925</v>
      </c>
      <c r="G2552" s="12">
        <v>1282941.9698999999</v>
      </c>
    </row>
    <row r="2553" spans="3:7" ht="21">
      <c r="D2553" s="18" t="s">
        <v>319</v>
      </c>
      <c r="F2553" s="19" t="s">
        <v>2956</v>
      </c>
      <c r="G2553" s="12">
        <v>45545</v>
      </c>
    </row>
    <row r="2554" spans="3:7" ht="31.5">
      <c r="D2554" s="18" t="s">
        <v>321</v>
      </c>
      <c r="F2554" s="19" t="s">
        <v>322</v>
      </c>
      <c r="G2554" s="12">
        <v>81629.660099999994</v>
      </c>
    </row>
    <row r="2555" spans="3:7" ht="21">
      <c r="D2555" s="18" t="s">
        <v>323</v>
      </c>
      <c r="F2555" s="19" t="s">
        <v>1926</v>
      </c>
      <c r="G2555" s="12">
        <v>40000</v>
      </c>
    </row>
    <row r="2556" spans="3:7" ht="52.5">
      <c r="D2556" s="18" t="s">
        <v>324</v>
      </c>
      <c r="F2556" s="19" t="s">
        <v>1199</v>
      </c>
      <c r="G2556" s="12">
        <v>5632.5054</v>
      </c>
    </row>
    <row r="2557" spans="3:7" ht="21">
      <c r="D2557" s="18" t="s">
        <v>1178</v>
      </c>
      <c r="F2557" s="19" t="s">
        <v>1932</v>
      </c>
      <c r="G2557" s="12">
        <v>352871.5</v>
      </c>
    </row>
    <row r="2558" spans="3:7" ht="21">
      <c r="D2558" s="18" t="s">
        <v>325</v>
      </c>
      <c r="F2558" s="19" t="s">
        <v>326</v>
      </c>
      <c r="G2558" s="12">
        <v>13430.81</v>
      </c>
    </row>
    <row r="2559" spans="3:7" ht="21">
      <c r="C2559" s="18" t="s">
        <v>2019</v>
      </c>
      <c r="F2559" s="19" t="s">
        <v>2020</v>
      </c>
      <c r="G2559" s="12">
        <v>325164</v>
      </c>
    </row>
    <row r="2560" spans="3:7" ht="21">
      <c r="D2560" s="18" t="s">
        <v>319</v>
      </c>
      <c r="F2560" s="19" t="s">
        <v>2956</v>
      </c>
      <c r="G2560" s="12">
        <v>325164</v>
      </c>
    </row>
    <row r="2561" spans="1:7" ht="31.5">
      <c r="C2561" s="18" t="s">
        <v>2021</v>
      </c>
      <c r="F2561" s="19" t="s">
        <v>2022</v>
      </c>
      <c r="G2561" s="12">
        <v>132748.25899999999</v>
      </c>
    </row>
    <row r="2562" spans="1:7" ht="21">
      <c r="D2562" s="18" t="s">
        <v>264</v>
      </c>
      <c r="F2562" s="19" t="s">
        <v>2955</v>
      </c>
      <c r="G2562" s="12">
        <v>11727.52</v>
      </c>
    </row>
    <row r="2563" spans="1:7" ht="21">
      <c r="D2563" s="18" t="s">
        <v>319</v>
      </c>
      <c r="F2563" s="19" t="s">
        <v>2956</v>
      </c>
      <c r="G2563" s="12">
        <v>121020.739</v>
      </c>
    </row>
    <row r="2564" spans="1:7" ht="31.5">
      <c r="C2564" s="18" t="s">
        <v>2027</v>
      </c>
      <c r="F2564" s="19" t="s">
        <v>2028</v>
      </c>
      <c r="G2564" s="12">
        <v>69553.137000000002</v>
      </c>
    </row>
    <row r="2565" spans="1:7" ht="21">
      <c r="D2565" s="18" t="s">
        <v>264</v>
      </c>
      <c r="F2565" s="19" t="s">
        <v>2955</v>
      </c>
      <c r="G2565" s="12">
        <v>60609</v>
      </c>
    </row>
    <row r="2566" spans="1:7" ht="21">
      <c r="D2566" s="18" t="s">
        <v>252</v>
      </c>
      <c r="F2566" s="19" t="s">
        <v>2956</v>
      </c>
      <c r="G2566" s="12">
        <v>8944.1370000000006</v>
      </c>
    </row>
    <row r="2567" spans="1:7">
      <c r="A2567" s="17" t="s">
        <v>2958</v>
      </c>
      <c r="B2567" s="17"/>
      <c r="C2567" s="17"/>
      <c r="D2567" s="17"/>
      <c r="E2567" s="17"/>
      <c r="F2567" s="10" t="s">
        <v>1331</v>
      </c>
      <c r="G2567" s="11">
        <v>2334294580.5689998</v>
      </c>
    </row>
    <row r="2568" spans="1:7">
      <c r="B2568" s="18" t="s">
        <v>211</v>
      </c>
      <c r="F2568" s="19" t="s">
        <v>2959</v>
      </c>
      <c r="G2568" s="12">
        <v>16513294.371400001</v>
      </c>
    </row>
    <row r="2569" spans="1:7">
      <c r="C2569" s="18" t="s">
        <v>1938</v>
      </c>
      <c r="F2569" s="19" t="s">
        <v>1939</v>
      </c>
      <c r="G2569" s="12">
        <v>7910814.7834999999</v>
      </c>
    </row>
    <row r="2570" spans="1:7">
      <c r="D2570" s="18" t="s">
        <v>1676</v>
      </c>
      <c r="F2570" s="19" t="s">
        <v>2960</v>
      </c>
      <c r="G2570" s="12">
        <v>4311667.6859999998</v>
      </c>
    </row>
    <row r="2571" spans="1:7">
      <c r="D2571" s="18" t="s">
        <v>1954</v>
      </c>
      <c r="F2571" s="19" t="s">
        <v>2961</v>
      </c>
      <c r="G2571" s="12">
        <v>3599147.0975000001</v>
      </c>
    </row>
    <row r="2572" spans="1:7">
      <c r="E2572" s="18" t="s">
        <v>229</v>
      </c>
      <c r="F2572" s="19" t="s">
        <v>2962</v>
      </c>
      <c r="G2572" s="12">
        <v>3599147.0975000001</v>
      </c>
    </row>
    <row r="2573" spans="1:7">
      <c r="C2573" s="18" t="s">
        <v>327</v>
      </c>
      <c r="F2573" s="19" t="s">
        <v>328</v>
      </c>
      <c r="G2573" s="12">
        <v>1173309.7601000001</v>
      </c>
    </row>
    <row r="2574" spans="1:7" ht="21">
      <c r="D2574" s="18" t="s">
        <v>2004</v>
      </c>
      <c r="F2574" s="19" t="s">
        <v>2963</v>
      </c>
      <c r="G2574" s="12">
        <v>1173309.7601000001</v>
      </c>
    </row>
    <row r="2575" spans="1:7">
      <c r="E2575" s="18" t="s">
        <v>231</v>
      </c>
      <c r="F2575" s="19" t="s">
        <v>271</v>
      </c>
      <c r="G2575" s="12">
        <v>1077998.56064</v>
      </c>
    </row>
    <row r="2576" spans="1:7">
      <c r="E2576" s="18" t="s">
        <v>272</v>
      </c>
      <c r="F2576" s="19" t="s">
        <v>273</v>
      </c>
      <c r="G2576" s="12">
        <v>95311.199500000002</v>
      </c>
    </row>
    <row r="2577" spans="2:7" ht="21">
      <c r="C2577" s="18" t="s">
        <v>330</v>
      </c>
      <c r="F2577" s="19" t="s">
        <v>4</v>
      </c>
      <c r="G2577" s="12">
        <v>0</v>
      </c>
    </row>
    <row r="2578" spans="2:7" ht="21">
      <c r="D2578" s="18" t="s">
        <v>319</v>
      </c>
      <c r="F2578" s="19" t="s">
        <v>2963</v>
      </c>
      <c r="G2578" s="12">
        <v>0</v>
      </c>
    </row>
    <row r="2579" spans="2:7" ht="21">
      <c r="C2579" s="18" t="s">
        <v>2389</v>
      </c>
      <c r="F2579" s="19" t="s">
        <v>2390</v>
      </c>
      <c r="G2579" s="12">
        <v>5824163.4064999996</v>
      </c>
    </row>
    <row r="2580" spans="2:7" ht="21">
      <c r="D2580" s="18" t="s">
        <v>2004</v>
      </c>
      <c r="F2580" s="19" t="s">
        <v>2963</v>
      </c>
      <c r="G2580" s="12">
        <v>5824163.4064999996</v>
      </c>
    </row>
    <row r="2581" spans="2:7">
      <c r="E2581" s="18" t="s">
        <v>231</v>
      </c>
      <c r="F2581" s="19" t="s">
        <v>271</v>
      </c>
      <c r="G2581" s="12">
        <v>3176271.9933000002</v>
      </c>
    </row>
    <row r="2582" spans="2:7">
      <c r="E2582" s="18" t="s">
        <v>272</v>
      </c>
      <c r="F2582" s="19" t="s">
        <v>273</v>
      </c>
      <c r="G2582" s="12">
        <v>2647891.4131900002</v>
      </c>
    </row>
    <row r="2583" spans="2:7">
      <c r="C2583" s="18" t="s">
        <v>2651</v>
      </c>
      <c r="F2583" s="19" t="s">
        <v>2652</v>
      </c>
      <c r="G2583" s="12">
        <v>1605006.4213</v>
      </c>
    </row>
    <row r="2584" spans="2:7" ht="21">
      <c r="D2584" s="18" t="s">
        <v>2004</v>
      </c>
      <c r="F2584" s="19" t="s">
        <v>2963</v>
      </c>
      <c r="G2584" s="12">
        <v>1605006.4213</v>
      </c>
    </row>
    <row r="2585" spans="2:7">
      <c r="E2585" s="18" t="s">
        <v>231</v>
      </c>
      <c r="F2585" s="19" t="s">
        <v>271</v>
      </c>
      <c r="G2585" s="12">
        <v>1550134.06837</v>
      </c>
    </row>
    <row r="2586" spans="2:7">
      <c r="E2586" s="18" t="s">
        <v>272</v>
      </c>
      <c r="F2586" s="19" t="s">
        <v>273</v>
      </c>
      <c r="G2586" s="12">
        <v>54872.352930000001</v>
      </c>
    </row>
    <row r="2587" spans="2:7">
      <c r="B2587" s="18" t="s">
        <v>280</v>
      </c>
      <c r="F2587" s="19" t="s">
        <v>2964</v>
      </c>
      <c r="G2587" s="12">
        <v>58647639.772399999</v>
      </c>
    </row>
    <row r="2588" spans="2:7">
      <c r="C2588" s="18" t="s">
        <v>242</v>
      </c>
      <c r="F2588" s="19" t="s">
        <v>243</v>
      </c>
      <c r="G2588" s="12">
        <v>7776370.7202000003</v>
      </c>
    </row>
    <row r="2589" spans="2:7" ht="21">
      <c r="D2589" s="18" t="s">
        <v>2965</v>
      </c>
      <c r="F2589" s="19" t="s">
        <v>2966</v>
      </c>
      <c r="G2589" s="12">
        <v>3540910.9378999998</v>
      </c>
    </row>
    <row r="2590" spans="2:7">
      <c r="E2590" s="18" t="s">
        <v>229</v>
      </c>
      <c r="F2590" s="19" t="s">
        <v>2967</v>
      </c>
      <c r="G2590" s="12">
        <v>2305975.75</v>
      </c>
    </row>
    <row r="2591" spans="2:7">
      <c r="E2591" s="18" t="s">
        <v>230</v>
      </c>
      <c r="F2591" s="19" t="s">
        <v>2968</v>
      </c>
      <c r="G2591" s="12">
        <v>719999.99999000004</v>
      </c>
    </row>
    <row r="2592" spans="2:7">
      <c r="E2592" s="18" t="s">
        <v>234</v>
      </c>
      <c r="F2592" s="19" t="s">
        <v>2969</v>
      </c>
      <c r="G2592" s="12">
        <v>514935.18794999999</v>
      </c>
    </row>
    <row r="2593" spans="3:7" ht="21">
      <c r="D2593" s="18" t="s">
        <v>2199</v>
      </c>
      <c r="F2593" s="19" t="s">
        <v>2200</v>
      </c>
      <c r="G2593" s="12">
        <v>382163.58299999998</v>
      </c>
    </row>
    <row r="2594" spans="3:7">
      <c r="E2594" s="18" t="s">
        <v>248</v>
      </c>
      <c r="F2594" s="19" t="s">
        <v>259</v>
      </c>
      <c r="G2594" s="12">
        <v>352536.9</v>
      </c>
    </row>
    <row r="2595" spans="3:7" ht="21">
      <c r="E2595" s="18" t="s">
        <v>1956</v>
      </c>
      <c r="F2595" s="19" t="s">
        <v>2201</v>
      </c>
      <c r="G2595" s="12">
        <v>29626.683000000001</v>
      </c>
    </row>
    <row r="2596" spans="3:7" ht="21">
      <c r="D2596" s="18" t="s">
        <v>2787</v>
      </c>
      <c r="F2596" s="19" t="s">
        <v>2788</v>
      </c>
      <c r="G2596" s="12">
        <v>3853296.1992000001</v>
      </c>
    </row>
    <row r="2597" spans="3:7" ht="21">
      <c r="E2597" s="18" t="s">
        <v>1984</v>
      </c>
      <c r="F2597" s="19" t="s">
        <v>2970</v>
      </c>
      <c r="G2597" s="12">
        <v>3568578.9991899999</v>
      </c>
    </row>
    <row r="2598" spans="3:7">
      <c r="E2598" s="18" t="s">
        <v>244</v>
      </c>
      <c r="F2598" s="19" t="s">
        <v>1920</v>
      </c>
      <c r="G2598" s="12">
        <v>284717.2</v>
      </c>
    </row>
    <row r="2599" spans="3:7">
      <c r="C2599" s="18" t="s">
        <v>1991</v>
      </c>
      <c r="F2599" s="19" t="s">
        <v>1992</v>
      </c>
      <c r="G2599" s="12">
        <v>1542438.3929000001</v>
      </c>
    </row>
    <row r="2600" spans="3:7" ht="21">
      <c r="D2600" s="18" t="s">
        <v>248</v>
      </c>
      <c r="F2600" s="19" t="s">
        <v>2971</v>
      </c>
      <c r="G2600" s="12">
        <v>40000</v>
      </c>
    </row>
    <row r="2601" spans="3:7" ht="21">
      <c r="D2601" s="18" t="s">
        <v>251</v>
      </c>
      <c r="F2601" s="19" t="s">
        <v>2972</v>
      </c>
      <c r="G2601" s="12">
        <v>1297013</v>
      </c>
    </row>
    <row r="2602" spans="3:7">
      <c r="E2602" s="18" t="s">
        <v>231</v>
      </c>
      <c r="F2602" s="19" t="s">
        <v>271</v>
      </c>
      <c r="G2602" s="12">
        <v>295027</v>
      </c>
    </row>
    <row r="2603" spans="3:7">
      <c r="E2603" s="18" t="s">
        <v>272</v>
      </c>
      <c r="F2603" s="19" t="s">
        <v>273</v>
      </c>
      <c r="G2603" s="12">
        <v>1001986</v>
      </c>
    </row>
    <row r="2604" spans="3:7" ht="31.5">
      <c r="D2604" s="18" t="s">
        <v>272</v>
      </c>
      <c r="F2604" s="19" t="s">
        <v>2973</v>
      </c>
      <c r="G2604" s="12">
        <v>169977.89290000001</v>
      </c>
    </row>
    <row r="2605" spans="3:7" ht="21">
      <c r="D2605" s="18" t="s">
        <v>288</v>
      </c>
      <c r="F2605" s="19" t="s">
        <v>2716</v>
      </c>
      <c r="G2605" s="12">
        <v>35447.5</v>
      </c>
    </row>
    <row r="2606" spans="3:7" ht="21">
      <c r="C2606" s="18" t="s">
        <v>2339</v>
      </c>
      <c r="F2606" s="19" t="s">
        <v>2340</v>
      </c>
      <c r="G2606" s="12">
        <v>12267852.9493</v>
      </c>
    </row>
    <row r="2607" spans="3:7" ht="21">
      <c r="D2607" s="18" t="s">
        <v>267</v>
      </c>
      <c r="F2607" s="19" t="s">
        <v>2971</v>
      </c>
      <c r="G2607" s="12">
        <v>240800</v>
      </c>
    </row>
    <row r="2608" spans="3:7">
      <c r="D2608" s="18" t="s">
        <v>214</v>
      </c>
      <c r="F2608" s="19" t="s">
        <v>2974</v>
      </c>
      <c r="G2608" s="12">
        <v>42915.405700000003</v>
      </c>
    </row>
    <row r="2609" spans="3:7" ht="21">
      <c r="D2609" s="18" t="s">
        <v>227</v>
      </c>
      <c r="F2609" s="19" t="s">
        <v>2972</v>
      </c>
      <c r="G2609" s="12">
        <v>9004273</v>
      </c>
    </row>
    <row r="2610" spans="3:7">
      <c r="E2610" s="18" t="s">
        <v>272</v>
      </c>
      <c r="F2610" s="19" t="s">
        <v>273</v>
      </c>
      <c r="G2610" s="12">
        <v>9004273</v>
      </c>
    </row>
    <row r="2611" spans="3:7" ht="31.5">
      <c r="D2611" s="18" t="s">
        <v>231</v>
      </c>
      <c r="F2611" s="19" t="s">
        <v>2973</v>
      </c>
      <c r="G2611" s="12">
        <v>1046632.6732</v>
      </c>
    </row>
    <row r="2612" spans="3:7" ht="21">
      <c r="D2612" s="18" t="s">
        <v>288</v>
      </c>
      <c r="F2612" s="19" t="s">
        <v>2716</v>
      </c>
      <c r="G2612" s="12">
        <v>143453</v>
      </c>
    </row>
    <row r="2613" spans="3:7" ht="21">
      <c r="D2613" s="18" t="s">
        <v>314</v>
      </c>
      <c r="F2613" s="19" t="s">
        <v>2975</v>
      </c>
      <c r="G2613" s="12">
        <v>11949.9992</v>
      </c>
    </row>
    <row r="2614" spans="3:7" ht="21">
      <c r="D2614" s="18" t="s">
        <v>2707</v>
      </c>
      <c r="F2614" s="19" t="s">
        <v>2976</v>
      </c>
      <c r="G2614" s="12">
        <v>1777828.8711999999</v>
      </c>
    </row>
    <row r="2615" spans="3:7">
      <c r="E2615" s="18" t="s">
        <v>272</v>
      </c>
      <c r="F2615" s="19" t="s">
        <v>273</v>
      </c>
      <c r="G2615" s="12">
        <v>443026.61719999998</v>
      </c>
    </row>
    <row r="2616" spans="3:7">
      <c r="E2616" s="18" t="s">
        <v>1927</v>
      </c>
      <c r="F2616" s="19" t="s">
        <v>2105</v>
      </c>
      <c r="G2616" s="12">
        <v>1334802.254</v>
      </c>
    </row>
    <row r="2617" spans="3:7">
      <c r="C2617" s="18" t="s">
        <v>327</v>
      </c>
      <c r="F2617" s="19" t="s">
        <v>328</v>
      </c>
      <c r="G2617" s="12">
        <v>3517671.1823999998</v>
      </c>
    </row>
    <row r="2618" spans="3:7" ht="21">
      <c r="D2618" s="18" t="s">
        <v>2707</v>
      </c>
      <c r="F2618" s="19" t="s">
        <v>2976</v>
      </c>
      <c r="G2618" s="12">
        <v>3517671.1823999998</v>
      </c>
    </row>
    <row r="2619" spans="3:7">
      <c r="E2619" s="18" t="s">
        <v>231</v>
      </c>
      <c r="F2619" s="19" t="s">
        <v>271</v>
      </c>
      <c r="G2619" s="12">
        <v>1479609.7648</v>
      </c>
    </row>
    <row r="2620" spans="3:7">
      <c r="E2620" s="18" t="s">
        <v>272</v>
      </c>
      <c r="F2620" s="19" t="s">
        <v>273</v>
      </c>
      <c r="G2620" s="12">
        <v>591511.88509999996</v>
      </c>
    </row>
    <row r="2621" spans="3:7">
      <c r="E2621" s="18" t="s">
        <v>1927</v>
      </c>
      <c r="F2621" s="19" t="s">
        <v>2105</v>
      </c>
      <c r="G2621" s="12">
        <v>1446549.53244</v>
      </c>
    </row>
    <row r="2622" spans="3:7">
      <c r="C2622" s="18" t="s">
        <v>2576</v>
      </c>
      <c r="F2622" s="19" t="s">
        <v>2577</v>
      </c>
      <c r="G2622" s="12">
        <v>2937462.3994</v>
      </c>
    </row>
    <row r="2623" spans="3:7" ht="21">
      <c r="D2623" s="18" t="s">
        <v>307</v>
      </c>
      <c r="F2623" s="19" t="s">
        <v>2977</v>
      </c>
      <c r="G2623" s="12">
        <v>130659.4507</v>
      </c>
    </row>
    <row r="2624" spans="3:7">
      <c r="D2624" s="18" t="s">
        <v>1918</v>
      </c>
      <c r="F2624" s="19" t="s">
        <v>332</v>
      </c>
      <c r="G2624" s="12">
        <v>9195.4889999999996</v>
      </c>
    </row>
    <row r="2625" spans="3:7" ht="21">
      <c r="D2625" s="18" t="s">
        <v>267</v>
      </c>
      <c r="F2625" s="19" t="s">
        <v>2971</v>
      </c>
      <c r="G2625" s="12">
        <v>47000</v>
      </c>
    </row>
    <row r="2626" spans="3:7">
      <c r="D2626" s="18" t="s">
        <v>277</v>
      </c>
      <c r="F2626" s="19" t="s">
        <v>2974</v>
      </c>
      <c r="G2626" s="12">
        <v>6720</v>
      </c>
    </row>
    <row r="2627" spans="3:7" ht="21">
      <c r="D2627" s="18" t="s">
        <v>214</v>
      </c>
      <c r="F2627" s="19" t="s">
        <v>2972</v>
      </c>
      <c r="G2627" s="12">
        <v>2451976</v>
      </c>
    </row>
    <row r="2628" spans="3:7">
      <c r="E2628" s="18" t="s">
        <v>231</v>
      </c>
      <c r="F2628" s="19" t="s">
        <v>271</v>
      </c>
      <c r="G2628" s="12">
        <v>96885</v>
      </c>
    </row>
    <row r="2629" spans="3:7">
      <c r="E2629" s="18" t="s">
        <v>272</v>
      </c>
      <c r="F2629" s="19" t="s">
        <v>273</v>
      </c>
      <c r="G2629" s="12">
        <v>2355091</v>
      </c>
    </row>
    <row r="2630" spans="3:7" ht="31.5">
      <c r="D2630" s="18" t="s">
        <v>272</v>
      </c>
      <c r="F2630" s="19" t="s">
        <v>2973</v>
      </c>
      <c r="G2630" s="12">
        <v>218000</v>
      </c>
    </row>
    <row r="2631" spans="3:7" ht="21">
      <c r="D2631" s="18" t="s">
        <v>288</v>
      </c>
      <c r="F2631" s="19" t="s">
        <v>2716</v>
      </c>
      <c r="G2631" s="12">
        <v>73911.459799999997</v>
      </c>
    </row>
    <row r="2632" spans="3:7">
      <c r="C2632" s="18" t="s">
        <v>2978</v>
      </c>
      <c r="F2632" s="19" t="s">
        <v>2979</v>
      </c>
      <c r="G2632" s="12">
        <v>1134398</v>
      </c>
    </row>
    <row r="2633" spans="3:7" ht="21">
      <c r="D2633" s="18" t="s">
        <v>248</v>
      </c>
      <c r="F2633" s="19" t="s">
        <v>2971</v>
      </c>
      <c r="G2633" s="12">
        <v>0</v>
      </c>
    </row>
    <row r="2634" spans="3:7" ht="21">
      <c r="D2634" s="18" t="s">
        <v>277</v>
      </c>
      <c r="F2634" s="19" t="s">
        <v>2972</v>
      </c>
      <c r="G2634" s="12">
        <v>1010328</v>
      </c>
    </row>
    <row r="2635" spans="3:7">
      <c r="E2635" s="18" t="s">
        <v>231</v>
      </c>
      <c r="F2635" s="19" t="s">
        <v>271</v>
      </c>
      <c r="G2635" s="12">
        <v>54563</v>
      </c>
    </row>
    <row r="2636" spans="3:7">
      <c r="E2636" s="18" t="s">
        <v>272</v>
      </c>
      <c r="F2636" s="19" t="s">
        <v>273</v>
      </c>
      <c r="G2636" s="12">
        <v>955765</v>
      </c>
    </row>
    <row r="2637" spans="3:7" ht="31.5">
      <c r="D2637" s="18" t="s">
        <v>279</v>
      </c>
      <c r="F2637" s="19" t="s">
        <v>2973</v>
      </c>
      <c r="G2637" s="12">
        <v>100000</v>
      </c>
    </row>
    <row r="2638" spans="3:7" ht="21">
      <c r="D2638" s="18" t="s">
        <v>288</v>
      </c>
      <c r="F2638" s="19" t="s">
        <v>2716</v>
      </c>
      <c r="G2638" s="12">
        <v>24070</v>
      </c>
    </row>
    <row r="2639" spans="3:7">
      <c r="C2639" s="18" t="s">
        <v>2378</v>
      </c>
      <c r="F2639" s="19" t="s">
        <v>2379</v>
      </c>
      <c r="G2639" s="12">
        <v>6912765.5732000005</v>
      </c>
    </row>
    <row r="2640" spans="3:7" ht="21">
      <c r="D2640" s="18" t="s">
        <v>264</v>
      </c>
      <c r="F2640" s="19" t="s">
        <v>2976</v>
      </c>
      <c r="G2640" s="12">
        <v>6912765.5732000005</v>
      </c>
    </row>
    <row r="2641" spans="3:7">
      <c r="E2641" s="18" t="s">
        <v>231</v>
      </c>
      <c r="F2641" s="19" t="s">
        <v>271</v>
      </c>
      <c r="G2641" s="12">
        <v>1351291.9999899999</v>
      </c>
    </row>
    <row r="2642" spans="3:7">
      <c r="E2642" s="18" t="s">
        <v>272</v>
      </c>
      <c r="F2642" s="19" t="s">
        <v>273</v>
      </c>
      <c r="G2642" s="12">
        <v>2298635.6989000002</v>
      </c>
    </row>
    <row r="2643" spans="3:7">
      <c r="E2643" s="18" t="s">
        <v>1927</v>
      </c>
      <c r="F2643" s="19" t="s">
        <v>2105</v>
      </c>
      <c r="G2643" s="12">
        <v>3262837.8742999998</v>
      </c>
    </row>
    <row r="2644" spans="3:7" ht="21">
      <c r="C2644" s="18" t="s">
        <v>330</v>
      </c>
      <c r="F2644" s="19" t="s">
        <v>4</v>
      </c>
      <c r="G2644" s="12">
        <v>0</v>
      </c>
    </row>
    <row r="2645" spans="3:7" ht="21">
      <c r="D2645" s="18" t="s">
        <v>2321</v>
      </c>
      <c r="F2645" s="19" t="s">
        <v>2976</v>
      </c>
      <c r="G2645" s="12">
        <v>0</v>
      </c>
    </row>
    <row r="2646" spans="3:7">
      <c r="C2646" s="18" t="s">
        <v>331</v>
      </c>
      <c r="F2646" s="19" t="s">
        <v>5</v>
      </c>
      <c r="G2646" s="12">
        <v>2934100.6883</v>
      </c>
    </row>
    <row r="2647" spans="3:7" ht="21">
      <c r="D2647" s="18" t="s">
        <v>2707</v>
      </c>
      <c r="F2647" s="19" t="s">
        <v>2976</v>
      </c>
      <c r="G2647" s="12">
        <v>2934100.6883</v>
      </c>
    </row>
    <row r="2648" spans="3:7">
      <c r="E2648" s="18" t="s">
        <v>231</v>
      </c>
      <c r="F2648" s="19" t="s">
        <v>271</v>
      </c>
      <c r="G2648" s="12">
        <v>674253.93400000001</v>
      </c>
    </row>
    <row r="2649" spans="3:7">
      <c r="E2649" s="18" t="s">
        <v>272</v>
      </c>
      <c r="F2649" s="19" t="s">
        <v>273</v>
      </c>
      <c r="G2649" s="12">
        <v>1107008.7542999999</v>
      </c>
    </row>
    <row r="2650" spans="3:7">
      <c r="E2650" s="18" t="s">
        <v>1927</v>
      </c>
      <c r="F2650" s="19" t="s">
        <v>2105</v>
      </c>
      <c r="G2650" s="12">
        <v>1152838</v>
      </c>
    </row>
    <row r="2651" spans="3:7">
      <c r="C2651" s="18" t="s">
        <v>1993</v>
      </c>
      <c r="F2651" s="19" t="s">
        <v>1994</v>
      </c>
      <c r="G2651" s="12">
        <v>2294605.3574000001</v>
      </c>
    </row>
    <row r="2652" spans="3:7" ht="21">
      <c r="D2652" s="18" t="s">
        <v>267</v>
      </c>
      <c r="F2652" s="19" t="s">
        <v>2971</v>
      </c>
      <c r="G2652" s="12">
        <v>125751.99</v>
      </c>
    </row>
    <row r="2653" spans="3:7" ht="21">
      <c r="D2653" s="18" t="s">
        <v>277</v>
      </c>
      <c r="F2653" s="19" t="s">
        <v>2972</v>
      </c>
      <c r="G2653" s="12">
        <v>1855753.7</v>
      </c>
    </row>
    <row r="2654" spans="3:7">
      <c r="E2654" s="18" t="s">
        <v>272</v>
      </c>
      <c r="F2654" s="19" t="s">
        <v>273</v>
      </c>
      <c r="G2654" s="12">
        <v>1855753.7</v>
      </c>
    </row>
    <row r="2655" spans="3:7">
      <c r="D2655" s="18" t="s">
        <v>214</v>
      </c>
      <c r="F2655" s="19" t="s">
        <v>2974</v>
      </c>
      <c r="G2655" s="12">
        <v>21638</v>
      </c>
    </row>
    <row r="2656" spans="3:7" ht="31.5">
      <c r="D2656" s="18" t="s">
        <v>272</v>
      </c>
      <c r="F2656" s="19" t="s">
        <v>2973</v>
      </c>
      <c r="G2656" s="12">
        <v>274460.16739999998</v>
      </c>
    </row>
    <row r="2657" spans="3:7" ht="21">
      <c r="D2657" s="18" t="s">
        <v>288</v>
      </c>
      <c r="F2657" s="19" t="s">
        <v>2716</v>
      </c>
      <c r="G2657" s="12">
        <v>17001.5</v>
      </c>
    </row>
    <row r="2658" spans="3:7" ht="21">
      <c r="C2658" s="18" t="s">
        <v>1995</v>
      </c>
      <c r="F2658" s="19" t="s">
        <v>1996</v>
      </c>
      <c r="G2658" s="12">
        <v>4012129.86</v>
      </c>
    </row>
    <row r="2659" spans="3:7" ht="21">
      <c r="D2659" s="18" t="s">
        <v>305</v>
      </c>
      <c r="F2659" s="19" t="s">
        <v>2971</v>
      </c>
      <c r="G2659" s="12">
        <v>418000</v>
      </c>
    </row>
    <row r="2660" spans="3:7" ht="21">
      <c r="D2660" s="18" t="s">
        <v>1956</v>
      </c>
      <c r="F2660" s="19" t="s">
        <v>2972</v>
      </c>
      <c r="G2660" s="12">
        <v>3322868</v>
      </c>
    </row>
    <row r="2661" spans="3:7">
      <c r="E2661" s="18" t="s">
        <v>272</v>
      </c>
      <c r="F2661" s="19" t="s">
        <v>273</v>
      </c>
      <c r="G2661" s="12">
        <v>3322868</v>
      </c>
    </row>
    <row r="2662" spans="3:7" ht="31.5">
      <c r="D2662" s="18" t="s">
        <v>244</v>
      </c>
      <c r="F2662" s="19" t="s">
        <v>2973</v>
      </c>
      <c r="G2662" s="12">
        <v>258000</v>
      </c>
    </row>
    <row r="2663" spans="3:7" ht="21">
      <c r="D2663" s="18" t="s">
        <v>288</v>
      </c>
      <c r="F2663" s="19" t="s">
        <v>2716</v>
      </c>
      <c r="G2663" s="12">
        <v>13261.86</v>
      </c>
    </row>
    <row r="2664" spans="3:7">
      <c r="C2664" s="18" t="s">
        <v>2386</v>
      </c>
      <c r="F2664" s="19" t="s">
        <v>2387</v>
      </c>
      <c r="G2664" s="12">
        <v>1</v>
      </c>
    </row>
    <row r="2665" spans="3:7" ht="21">
      <c r="D2665" s="18" t="s">
        <v>257</v>
      </c>
      <c r="F2665" s="19" t="s">
        <v>2976</v>
      </c>
      <c r="G2665" s="12">
        <v>1</v>
      </c>
    </row>
    <row r="2666" spans="3:7">
      <c r="E2666" s="18" t="s">
        <v>272</v>
      </c>
      <c r="F2666" s="19" t="s">
        <v>273</v>
      </c>
      <c r="G2666" s="12">
        <v>0.99999000000000005</v>
      </c>
    </row>
    <row r="2667" spans="3:7">
      <c r="C2667" s="18" t="s">
        <v>334</v>
      </c>
      <c r="F2667" s="19" t="s">
        <v>335</v>
      </c>
      <c r="G2667" s="12">
        <v>117402.7669</v>
      </c>
    </row>
    <row r="2668" spans="3:7" ht="21">
      <c r="D2668" s="18" t="s">
        <v>257</v>
      </c>
      <c r="F2668" s="19" t="s">
        <v>2976</v>
      </c>
      <c r="G2668" s="12">
        <v>117402.7669</v>
      </c>
    </row>
    <row r="2669" spans="3:7">
      <c r="E2669" s="18" t="s">
        <v>272</v>
      </c>
      <c r="F2669" s="19" t="s">
        <v>273</v>
      </c>
      <c r="G2669" s="12">
        <v>39125.465340000002</v>
      </c>
    </row>
    <row r="2670" spans="3:7">
      <c r="E2670" s="18" t="s">
        <v>1927</v>
      </c>
      <c r="F2670" s="19" t="s">
        <v>2105</v>
      </c>
      <c r="G2670" s="12">
        <v>78277.301579999999</v>
      </c>
    </row>
    <row r="2671" spans="3:7">
      <c r="C2671" s="18" t="s">
        <v>2651</v>
      </c>
      <c r="F2671" s="19" t="s">
        <v>2652</v>
      </c>
      <c r="G2671" s="12">
        <v>104911.18520000001</v>
      </c>
    </row>
    <row r="2672" spans="3:7" ht="21">
      <c r="D2672" s="18" t="s">
        <v>257</v>
      </c>
      <c r="F2672" s="19" t="s">
        <v>2976</v>
      </c>
      <c r="G2672" s="12">
        <v>104911.18520000001</v>
      </c>
    </row>
    <row r="2673" spans="3:7">
      <c r="E2673" s="18" t="s">
        <v>272</v>
      </c>
      <c r="F2673" s="19" t="s">
        <v>273</v>
      </c>
      <c r="G2673" s="12">
        <v>104911.18522</v>
      </c>
    </row>
    <row r="2674" spans="3:7" ht="21">
      <c r="C2674" s="18" t="s">
        <v>2980</v>
      </c>
      <c r="F2674" s="19" t="s">
        <v>2981</v>
      </c>
      <c r="G2674" s="12">
        <v>4759531</v>
      </c>
    </row>
    <row r="2675" spans="3:7" ht="21">
      <c r="D2675" s="18" t="s">
        <v>267</v>
      </c>
      <c r="F2675" s="19" t="s">
        <v>2971</v>
      </c>
      <c r="G2675" s="12">
        <v>309640</v>
      </c>
    </row>
    <row r="2676" spans="3:7" ht="21">
      <c r="D2676" s="18" t="s">
        <v>1956</v>
      </c>
      <c r="F2676" s="19" t="s">
        <v>2972</v>
      </c>
      <c r="G2676" s="12">
        <v>4057538</v>
      </c>
    </row>
    <row r="2677" spans="3:7" ht="31.5">
      <c r="D2677" s="18" t="s">
        <v>244</v>
      </c>
      <c r="F2677" s="19" t="s">
        <v>2973</v>
      </c>
      <c r="G2677" s="12">
        <v>291000</v>
      </c>
    </row>
    <row r="2678" spans="3:7" ht="21">
      <c r="D2678" s="18" t="s">
        <v>288</v>
      </c>
      <c r="F2678" s="19" t="s">
        <v>2716</v>
      </c>
      <c r="G2678" s="12">
        <v>101353</v>
      </c>
    </row>
    <row r="2679" spans="3:7" ht="21">
      <c r="C2679" s="18" t="s">
        <v>1998</v>
      </c>
      <c r="F2679" s="19" t="s">
        <v>1999</v>
      </c>
      <c r="G2679" s="12">
        <v>26055.253000000001</v>
      </c>
    </row>
    <row r="2680" spans="3:7">
      <c r="D2680" s="18" t="s">
        <v>277</v>
      </c>
      <c r="F2680" s="19" t="s">
        <v>2974</v>
      </c>
      <c r="G2680" s="12">
        <v>26055.253000000001</v>
      </c>
    </row>
    <row r="2681" spans="3:7" ht="21">
      <c r="D2681" s="18" t="s">
        <v>231</v>
      </c>
      <c r="F2681" s="19" t="s">
        <v>2971</v>
      </c>
      <c r="G2681" s="12">
        <v>0</v>
      </c>
    </row>
    <row r="2682" spans="3:7">
      <c r="C2682" s="18" t="s">
        <v>2005</v>
      </c>
      <c r="F2682" s="19" t="s">
        <v>2006</v>
      </c>
      <c r="G2682" s="12">
        <v>166791.0901</v>
      </c>
    </row>
    <row r="2683" spans="3:7" ht="21">
      <c r="D2683" s="18" t="s">
        <v>286</v>
      </c>
      <c r="F2683" s="19" t="s">
        <v>2976</v>
      </c>
      <c r="G2683" s="12">
        <v>166791.0901</v>
      </c>
    </row>
    <row r="2684" spans="3:7">
      <c r="E2684" s="18" t="s">
        <v>272</v>
      </c>
      <c r="F2684" s="19" t="s">
        <v>273</v>
      </c>
      <c r="G2684" s="12">
        <v>166791.0901</v>
      </c>
    </row>
    <row r="2685" spans="3:7">
      <c r="C2685" s="18" t="s">
        <v>2982</v>
      </c>
      <c r="F2685" s="19" t="s">
        <v>2983</v>
      </c>
      <c r="G2685" s="12">
        <v>1395518.0586999999</v>
      </c>
    </row>
    <row r="2686" spans="3:7" ht="21">
      <c r="D2686" s="18" t="s">
        <v>307</v>
      </c>
      <c r="F2686" s="19" t="s">
        <v>2977</v>
      </c>
      <c r="G2686" s="12">
        <v>1261169.3348999999</v>
      </c>
    </row>
    <row r="2687" spans="3:7">
      <c r="D2687" s="18" t="s">
        <v>1918</v>
      </c>
      <c r="F2687" s="19" t="s">
        <v>2974</v>
      </c>
      <c r="G2687" s="12">
        <v>75475.049899999998</v>
      </c>
    </row>
    <row r="2688" spans="3:7">
      <c r="D2688" s="18" t="s">
        <v>248</v>
      </c>
      <c r="F2688" s="19" t="s">
        <v>332</v>
      </c>
      <c r="G2688" s="12">
        <v>58133.286500000002</v>
      </c>
    </row>
    <row r="2689" spans="3:7" ht="52.5">
      <c r="D2689" s="18" t="s">
        <v>324</v>
      </c>
      <c r="F2689" s="19" t="s">
        <v>1199</v>
      </c>
      <c r="G2689" s="12">
        <v>740.38739999999996</v>
      </c>
    </row>
    <row r="2690" spans="3:7" ht="21">
      <c r="C2690" s="18" t="s">
        <v>2011</v>
      </c>
      <c r="F2690" s="19" t="s">
        <v>2012</v>
      </c>
      <c r="G2690" s="12">
        <v>8171</v>
      </c>
    </row>
    <row r="2691" spans="3:7">
      <c r="D2691" s="18" t="s">
        <v>251</v>
      </c>
      <c r="F2691" s="19" t="s">
        <v>2974</v>
      </c>
      <c r="G2691" s="12">
        <v>8171</v>
      </c>
    </row>
    <row r="2692" spans="3:7">
      <c r="C2692" s="18" t="s">
        <v>2013</v>
      </c>
      <c r="F2692" s="19" t="s">
        <v>2014</v>
      </c>
      <c r="G2692" s="12">
        <v>308</v>
      </c>
    </row>
    <row r="2693" spans="3:7">
      <c r="D2693" s="18" t="s">
        <v>277</v>
      </c>
      <c r="F2693" s="19" t="s">
        <v>2974</v>
      </c>
      <c r="G2693" s="12">
        <v>308</v>
      </c>
    </row>
    <row r="2694" spans="3:7" ht="21">
      <c r="C2694" s="18" t="s">
        <v>2023</v>
      </c>
      <c r="F2694" s="19" t="s">
        <v>2024</v>
      </c>
      <c r="G2694" s="12">
        <v>5419.7583000000004</v>
      </c>
    </row>
    <row r="2695" spans="3:7">
      <c r="D2695" s="18" t="s">
        <v>277</v>
      </c>
      <c r="F2695" s="19" t="s">
        <v>2974</v>
      </c>
      <c r="G2695" s="12">
        <v>5419.7583000000004</v>
      </c>
    </row>
    <row r="2696" spans="3:7" ht="21">
      <c r="D2696" s="18" t="s">
        <v>279</v>
      </c>
      <c r="F2696" s="19" t="s">
        <v>2971</v>
      </c>
      <c r="G2696" s="12">
        <v>0</v>
      </c>
    </row>
    <row r="2697" spans="3:7" ht="21">
      <c r="C2697" s="18" t="s">
        <v>2025</v>
      </c>
      <c r="F2697" s="19" t="s">
        <v>2026</v>
      </c>
      <c r="G2697" s="12">
        <v>36424.037199999999</v>
      </c>
    </row>
    <row r="2698" spans="3:7">
      <c r="D2698" s="18" t="s">
        <v>277</v>
      </c>
      <c r="F2698" s="19" t="s">
        <v>2974</v>
      </c>
      <c r="G2698" s="12">
        <v>36424.037199999999</v>
      </c>
    </row>
    <row r="2699" spans="3:7">
      <c r="C2699" s="18" t="s">
        <v>2031</v>
      </c>
      <c r="F2699" s="19" t="s">
        <v>2032</v>
      </c>
      <c r="G2699" s="12">
        <v>2706807.5</v>
      </c>
    </row>
    <row r="2700" spans="3:7" ht="21">
      <c r="D2700" s="18" t="s">
        <v>267</v>
      </c>
      <c r="F2700" s="19" t="s">
        <v>2971</v>
      </c>
      <c r="G2700" s="12">
        <v>32000</v>
      </c>
    </row>
    <row r="2701" spans="3:7" ht="21">
      <c r="D2701" s="18" t="s">
        <v>279</v>
      </c>
      <c r="F2701" s="19" t="s">
        <v>2972</v>
      </c>
      <c r="G2701" s="12">
        <v>2603694</v>
      </c>
    </row>
    <row r="2702" spans="3:7">
      <c r="E2702" s="18" t="s">
        <v>231</v>
      </c>
      <c r="F2702" s="19" t="s">
        <v>271</v>
      </c>
      <c r="G2702" s="12">
        <v>796408</v>
      </c>
    </row>
    <row r="2703" spans="3:7">
      <c r="E2703" s="18" t="s">
        <v>272</v>
      </c>
      <c r="F2703" s="19" t="s">
        <v>273</v>
      </c>
      <c r="G2703" s="12">
        <v>1807286</v>
      </c>
    </row>
    <row r="2704" spans="3:7" ht="31.5">
      <c r="D2704" s="18" t="s">
        <v>225</v>
      </c>
      <c r="F2704" s="19" t="s">
        <v>2973</v>
      </c>
      <c r="G2704" s="12">
        <v>46000</v>
      </c>
    </row>
    <row r="2705" spans="2:7" ht="21">
      <c r="D2705" s="18" t="s">
        <v>288</v>
      </c>
      <c r="F2705" s="19" t="s">
        <v>2716</v>
      </c>
      <c r="G2705" s="12">
        <v>25113.5</v>
      </c>
    </row>
    <row r="2706" spans="2:7" ht="21">
      <c r="C2706" s="18" t="s">
        <v>2033</v>
      </c>
      <c r="F2706" s="19" t="s">
        <v>2034</v>
      </c>
      <c r="G2706" s="12">
        <v>3990504</v>
      </c>
    </row>
    <row r="2707" spans="2:7" ht="21">
      <c r="D2707" s="18" t="s">
        <v>267</v>
      </c>
      <c r="F2707" s="19" t="s">
        <v>2971</v>
      </c>
      <c r="G2707" s="12">
        <v>29000</v>
      </c>
    </row>
    <row r="2708" spans="2:7">
      <c r="D2708" s="18" t="s">
        <v>214</v>
      </c>
      <c r="F2708" s="19" t="s">
        <v>2974</v>
      </c>
      <c r="G2708" s="12">
        <v>279056</v>
      </c>
    </row>
    <row r="2709" spans="2:7" ht="21">
      <c r="D2709" s="18" t="s">
        <v>227</v>
      </c>
      <c r="F2709" s="19" t="s">
        <v>2972</v>
      </c>
      <c r="G2709" s="12">
        <v>3605848</v>
      </c>
    </row>
    <row r="2710" spans="2:7">
      <c r="E2710" s="18" t="s">
        <v>272</v>
      </c>
      <c r="F2710" s="19" t="s">
        <v>273</v>
      </c>
      <c r="G2710" s="12">
        <v>3605848</v>
      </c>
    </row>
    <row r="2711" spans="2:7" ht="31.5">
      <c r="D2711" s="18" t="s">
        <v>231</v>
      </c>
      <c r="F2711" s="19" t="s">
        <v>2973</v>
      </c>
      <c r="G2711" s="12">
        <v>58000</v>
      </c>
    </row>
    <row r="2712" spans="2:7" ht="21">
      <c r="D2712" s="18" t="s">
        <v>288</v>
      </c>
      <c r="F2712" s="19" t="s">
        <v>2716</v>
      </c>
      <c r="G2712" s="12">
        <v>18600</v>
      </c>
    </row>
    <row r="2713" spans="2:7">
      <c r="B2713" s="18" t="s">
        <v>249</v>
      </c>
      <c r="F2713" s="19" t="s">
        <v>1331</v>
      </c>
      <c r="G2713" s="12">
        <v>2259133646.4253001</v>
      </c>
    </row>
    <row r="2714" spans="2:7">
      <c r="C2714" s="18" t="s">
        <v>1923</v>
      </c>
      <c r="F2714" s="19" t="s">
        <v>1924</v>
      </c>
      <c r="G2714" s="12">
        <v>697377.51580000005</v>
      </c>
    </row>
    <row r="2715" spans="2:7" ht="21">
      <c r="D2715" s="18" t="s">
        <v>214</v>
      </c>
      <c r="F2715" s="19" t="s">
        <v>2984</v>
      </c>
      <c r="G2715" s="12">
        <v>697377.51580000005</v>
      </c>
    </row>
    <row r="2716" spans="2:7" ht="21">
      <c r="C2716" s="18" t="s">
        <v>303</v>
      </c>
      <c r="F2716" s="19" t="s">
        <v>304</v>
      </c>
      <c r="G2716" s="12">
        <v>4194546.7319</v>
      </c>
    </row>
    <row r="2717" spans="2:7" ht="21">
      <c r="D2717" s="18" t="s">
        <v>2004</v>
      </c>
      <c r="F2717" s="19" t="s">
        <v>2985</v>
      </c>
      <c r="G2717" s="12">
        <v>4048671.3919000002</v>
      </c>
    </row>
    <row r="2718" spans="2:7" ht="21">
      <c r="D2718" s="18" t="s">
        <v>2078</v>
      </c>
      <c r="F2718" s="19" t="s">
        <v>2986</v>
      </c>
      <c r="G2718" s="12">
        <v>145875.34</v>
      </c>
    </row>
    <row r="2719" spans="2:7">
      <c r="C2719" s="18" t="s">
        <v>1954</v>
      </c>
      <c r="F2719" s="19" t="s">
        <v>1955</v>
      </c>
      <c r="G2719" s="12">
        <v>0</v>
      </c>
    </row>
    <row r="2720" spans="2:7">
      <c r="D2720" s="18" t="s">
        <v>277</v>
      </c>
      <c r="F2720" s="19" t="s">
        <v>2987</v>
      </c>
      <c r="G2720" s="12">
        <v>0</v>
      </c>
    </row>
    <row r="2721" spans="3:7">
      <c r="C2721" s="18" t="s">
        <v>1933</v>
      </c>
      <c r="F2721" s="19" t="s">
        <v>1934</v>
      </c>
      <c r="G2721" s="12">
        <v>2106015508.4000001</v>
      </c>
    </row>
    <row r="2722" spans="3:7">
      <c r="D2722" s="18" t="s">
        <v>227</v>
      </c>
      <c r="F2722" s="19" t="s">
        <v>2988</v>
      </c>
      <c r="G2722" s="12">
        <v>0</v>
      </c>
    </row>
    <row r="2723" spans="3:7" ht="31.5">
      <c r="E2723" s="18" t="s">
        <v>229</v>
      </c>
      <c r="F2723" s="19" t="s">
        <v>2989</v>
      </c>
      <c r="G2723" s="12">
        <v>0</v>
      </c>
    </row>
    <row r="2724" spans="3:7">
      <c r="E2724" s="18" t="s">
        <v>230</v>
      </c>
      <c r="F2724" s="19" t="s">
        <v>2990</v>
      </c>
      <c r="G2724" s="12">
        <v>0</v>
      </c>
    </row>
    <row r="2725" spans="3:7" ht="21">
      <c r="E2725" s="18" t="s">
        <v>234</v>
      </c>
      <c r="F2725" s="19" t="s">
        <v>2991</v>
      </c>
      <c r="G2725" s="12">
        <v>0</v>
      </c>
    </row>
    <row r="2726" spans="3:7" ht="21">
      <c r="E2726" s="18" t="s">
        <v>236</v>
      </c>
      <c r="F2726" s="19" t="s">
        <v>2992</v>
      </c>
      <c r="G2726" s="12">
        <v>0</v>
      </c>
    </row>
    <row r="2727" spans="3:7" ht="21">
      <c r="D2727" s="18" t="s">
        <v>2082</v>
      </c>
      <c r="F2727" s="19" t="s">
        <v>2993</v>
      </c>
      <c r="G2727" s="12">
        <v>13074220</v>
      </c>
    </row>
    <row r="2728" spans="3:7">
      <c r="D2728" s="18" t="s">
        <v>2650</v>
      </c>
      <c r="F2728" s="19" t="s">
        <v>2994</v>
      </c>
      <c r="G2728" s="12">
        <v>2092941288.4000001</v>
      </c>
    </row>
    <row r="2729" spans="3:7">
      <c r="E2729" s="18" t="s">
        <v>316</v>
      </c>
      <c r="F2729" s="19" t="s">
        <v>1940</v>
      </c>
      <c r="G2729" s="12">
        <v>1000000000.4</v>
      </c>
    </row>
    <row r="2730" spans="3:7">
      <c r="E2730" s="18" t="s">
        <v>1927</v>
      </c>
      <c r="F2730" s="19" t="s">
        <v>2105</v>
      </c>
      <c r="G2730" s="12">
        <v>1092941288</v>
      </c>
    </row>
    <row r="2731" spans="3:7">
      <c r="C2731" s="18" t="s">
        <v>1938</v>
      </c>
      <c r="F2731" s="19" t="s">
        <v>1939</v>
      </c>
      <c r="G2731" s="12">
        <v>7942237.3376000002</v>
      </c>
    </row>
    <row r="2732" spans="3:7">
      <c r="D2732" s="18" t="s">
        <v>2145</v>
      </c>
      <c r="F2732" s="19" t="s">
        <v>2995</v>
      </c>
      <c r="G2732" s="12">
        <v>3948997.3376000002</v>
      </c>
    </row>
    <row r="2733" spans="3:7">
      <c r="E2733" s="18" t="s">
        <v>229</v>
      </c>
      <c r="F2733" s="19" t="s">
        <v>2996</v>
      </c>
      <c r="G2733" s="12">
        <v>500353.43859999999</v>
      </c>
    </row>
    <row r="2734" spans="3:7">
      <c r="E2734" s="18" t="s">
        <v>230</v>
      </c>
      <c r="F2734" s="19" t="s">
        <v>2997</v>
      </c>
      <c r="G2734" s="12">
        <v>54848.898999999998</v>
      </c>
    </row>
    <row r="2735" spans="3:7">
      <c r="E2735" s="18" t="s">
        <v>234</v>
      </c>
      <c r="F2735" s="19" t="s">
        <v>2998</v>
      </c>
      <c r="G2735" s="12">
        <v>2823554</v>
      </c>
    </row>
    <row r="2736" spans="3:7" ht="21">
      <c r="E2736" s="18" t="s">
        <v>236</v>
      </c>
      <c r="F2736" s="19" t="s">
        <v>2999</v>
      </c>
      <c r="G2736" s="12">
        <v>570241</v>
      </c>
    </row>
    <row r="2737" spans="3:7" ht="21">
      <c r="D2737" s="18" t="s">
        <v>3000</v>
      </c>
      <c r="F2737" s="19" t="s">
        <v>3001</v>
      </c>
      <c r="G2737" s="12">
        <v>3993240</v>
      </c>
    </row>
    <row r="2738" spans="3:7">
      <c r="C2738" s="18" t="s">
        <v>242</v>
      </c>
      <c r="F2738" s="19" t="s">
        <v>243</v>
      </c>
      <c r="G2738" s="12">
        <v>97883229</v>
      </c>
    </row>
    <row r="2739" spans="3:7" ht="52.5">
      <c r="D2739" s="18" t="s">
        <v>2054</v>
      </c>
      <c r="F2739" s="19" t="s">
        <v>1199</v>
      </c>
      <c r="G2739" s="12">
        <v>0</v>
      </c>
    </row>
    <row r="2740" spans="3:7">
      <c r="D2740" s="18" t="s">
        <v>2055</v>
      </c>
      <c r="F2740" s="19" t="s">
        <v>3002</v>
      </c>
      <c r="G2740" s="12">
        <v>96973963</v>
      </c>
    </row>
    <row r="2741" spans="3:7">
      <c r="E2741" s="18" t="s">
        <v>316</v>
      </c>
      <c r="F2741" s="19" t="s">
        <v>1940</v>
      </c>
      <c r="G2741" s="12">
        <v>96973963</v>
      </c>
    </row>
    <row r="2742" spans="3:7" ht="21">
      <c r="D2742" s="18" t="s">
        <v>2904</v>
      </c>
      <c r="F2742" s="19" t="s">
        <v>3003</v>
      </c>
      <c r="G2742" s="12">
        <v>0</v>
      </c>
    </row>
    <row r="2743" spans="3:7">
      <c r="D2743" s="18" t="s">
        <v>1936</v>
      </c>
      <c r="F2743" s="19" t="s">
        <v>3004</v>
      </c>
      <c r="G2743" s="12">
        <v>909266</v>
      </c>
    </row>
    <row r="2744" spans="3:7" ht="21">
      <c r="C2744" s="18" t="s">
        <v>1968</v>
      </c>
      <c r="F2744" s="19" t="s">
        <v>1969</v>
      </c>
      <c r="G2744" s="12">
        <v>8861169.8261999991</v>
      </c>
    </row>
    <row r="2745" spans="3:7" ht="21">
      <c r="D2745" s="18" t="s">
        <v>1984</v>
      </c>
      <c r="F2745" s="19" t="s">
        <v>3005</v>
      </c>
      <c r="G2745" s="12">
        <v>8861169.8261999991</v>
      </c>
    </row>
    <row r="2746" spans="3:7">
      <c r="E2746" s="18" t="s">
        <v>229</v>
      </c>
      <c r="F2746" s="19" t="s">
        <v>3006</v>
      </c>
      <c r="G2746" s="12">
        <v>62075</v>
      </c>
    </row>
    <row r="2747" spans="3:7">
      <c r="E2747" s="18" t="s">
        <v>230</v>
      </c>
      <c r="F2747" s="19" t="s">
        <v>3007</v>
      </c>
      <c r="G2747" s="12">
        <v>8799094.8262300007</v>
      </c>
    </row>
    <row r="2748" spans="3:7">
      <c r="C2748" s="18" t="s">
        <v>269</v>
      </c>
      <c r="F2748" s="19" t="s">
        <v>270</v>
      </c>
      <c r="G2748" s="12">
        <v>2310950.9530000002</v>
      </c>
    </row>
    <row r="2749" spans="3:7" ht="21">
      <c r="D2749" s="18" t="s">
        <v>1960</v>
      </c>
      <c r="F2749" s="19" t="s">
        <v>3008</v>
      </c>
      <c r="G2749" s="12">
        <v>2310950.9530000002</v>
      </c>
    </row>
    <row r="2750" spans="3:7">
      <c r="C2750" s="18" t="s">
        <v>2256</v>
      </c>
      <c r="F2750" s="19" t="s">
        <v>2257</v>
      </c>
      <c r="G2750" s="12">
        <v>60714</v>
      </c>
    </row>
    <row r="2751" spans="3:7" ht="21">
      <c r="D2751" s="18" t="s">
        <v>1960</v>
      </c>
      <c r="F2751" s="19" t="s">
        <v>3008</v>
      </c>
      <c r="G2751" s="12">
        <v>60714</v>
      </c>
    </row>
    <row r="2752" spans="3:7">
      <c r="C2752" s="18" t="s">
        <v>1942</v>
      </c>
      <c r="F2752" s="19" t="s">
        <v>1943</v>
      </c>
      <c r="G2752" s="12">
        <v>0</v>
      </c>
    </row>
    <row r="2753" spans="3:7">
      <c r="D2753" s="18" t="s">
        <v>1984</v>
      </c>
      <c r="F2753" s="19" t="s">
        <v>3009</v>
      </c>
      <c r="G2753" s="12">
        <v>0</v>
      </c>
    </row>
    <row r="2754" spans="3:7" ht="31.5">
      <c r="E2754" s="18" t="s">
        <v>229</v>
      </c>
      <c r="F2754" s="19" t="s">
        <v>3010</v>
      </c>
      <c r="G2754" s="12">
        <v>0</v>
      </c>
    </row>
    <row r="2755" spans="3:7">
      <c r="E2755" s="18" t="s">
        <v>230</v>
      </c>
      <c r="F2755" s="19" t="s">
        <v>3011</v>
      </c>
      <c r="G2755" s="12">
        <v>0</v>
      </c>
    </row>
    <row r="2756" spans="3:7" ht="21">
      <c r="E2756" s="18" t="s">
        <v>234</v>
      </c>
      <c r="F2756" s="19" t="s">
        <v>3012</v>
      </c>
      <c r="G2756" s="12">
        <v>0</v>
      </c>
    </row>
    <row r="2757" spans="3:7">
      <c r="C2757" s="18" t="s">
        <v>1971</v>
      </c>
      <c r="F2757" s="19" t="s">
        <v>1972</v>
      </c>
      <c r="G2757" s="12">
        <v>0</v>
      </c>
    </row>
    <row r="2758" spans="3:7" ht="52.5">
      <c r="D2758" s="18" t="s">
        <v>1918</v>
      </c>
      <c r="F2758" s="19" t="s">
        <v>3013</v>
      </c>
      <c r="G2758" s="12">
        <v>0</v>
      </c>
    </row>
    <row r="2759" spans="3:7">
      <c r="D2759" s="18" t="s">
        <v>214</v>
      </c>
      <c r="F2759" s="19" t="s">
        <v>3014</v>
      </c>
      <c r="G2759" s="12">
        <v>0</v>
      </c>
    </row>
    <row r="2760" spans="3:7">
      <c r="C2760" s="18" t="s">
        <v>2097</v>
      </c>
      <c r="F2760" s="19" t="s">
        <v>2098</v>
      </c>
      <c r="G2760" s="12">
        <v>329436.15999999997</v>
      </c>
    </row>
    <row r="2761" spans="3:7" ht="21">
      <c r="D2761" s="18" t="s">
        <v>1960</v>
      </c>
      <c r="F2761" s="19" t="s">
        <v>3008</v>
      </c>
      <c r="G2761" s="12">
        <v>329436.15999999997</v>
      </c>
    </row>
    <row r="2762" spans="3:7" ht="21">
      <c r="C2762" s="18" t="s">
        <v>2339</v>
      </c>
      <c r="F2762" s="19" t="s">
        <v>2340</v>
      </c>
      <c r="G2762" s="12">
        <v>785503.7868</v>
      </c>
    </row>
    <row r="2763" spans="3:7" ht="21">
      <c r="D2763" s="18" t="s">
        <v>307</v>
      </c>
      <c r="F2763" s="19" t="s">
        <v>3015</v>
      </c>
      <c r="G2763" s="12">
        <v>578988.66310000001</v>
      </c>
    </row>
    <row r="2764" spans="3:7">
      <c r="D2764" s="18" t="s">
        <v>1918</v>
      </c>
      <c r="F2764" s="19" t="s">
        <v>332</v>
      </c>
      <c r="G2764" s="12">
        <v>44825.516600000003</v>
      </c>
    </row>
    <row r="2765" spans="3:7" ht="21">
      <c r="D2765" s="18" t="s">
        <v>248</v>
      </c>
      <c r="F2765" s="19" t="s">
        <v>3016</v>
      </c>
      <c r="G2765" s="12">
        <v>138900.92360000001</v>
      </c>
    </row>
    <row r="2766" spans="3:7" ht="21">
      <c r="D2766" s="18" t="s">
        <v>1927</v>
      </c>
      <c r="F2766" s="19" t="s">
        <v>1925</v>
      </c>
      <c r="G2766" s="12">
        <v>11237.992700000001</v>
      </c>
    </row>
    <row r="2767" spans="3:7" ht="52.5">
      <c r="D2767" s="18" t="s">
        <v>324</v>
      </c>
      <c r="F2767" s="19" t="s">
        <v>1199</v>
      </c>
      <c r="G2767" s="12">
        <v>11550.6909</v>
      </c>
    </row>
    <row r="2768" spans="3:7">
      <c r="C2768" s="18" t="s">
        <v>2576</v>
      </c>
      <c r="F2768" s="19" t="s">
        <v>2577</v>
      </c>
      <c r="G2768" s="12">
        <v>2000</v>
      </c>
    </row>
    <row r="2769" spans="3:7" ht="21">
      <c r="D2769" s="18" t="s">
        <v>248</v>
      </c>
      <c r="F2769" s="19" t="s">
        <v>3016</v>
      </c>
      <c r="G2769" s="12">
        <v>2000</v>
      </c>
    </row>
    <row r="2770" spans="3:7">
      <c r="C2770" s="18" t="s">
        <v>2978</v>
      </c>
      <c r="F2770" s="19" t="s">
        <v>2979</v>
      </c>
      <c r="G2770" s="12">
        <v>36638.258699999998</v>
      </c>
    </row>
    <row r="2771" spans="3:7" ht="21">
      <c r="D2771" s="18" t="s">
        <v>307</v>
      </c>
      <c r="F2771" s="19" t="s">
        <v>3017</v>
      </c>
      <c r="G2771" s="12">
        <v>36543.258699999998</v>
      </c>
    </row>
    <row r="2772" spans="3:7">
      <c r="D2772" s="18" t="s">
        <v>1918</v>
      </c>
      <c r="F2772" s="19" t="s">
        <v>332</v>
      </c>
      <c r="G2772" s="12">
        <v>95</v>
      </c>
    </row>
    <row r="2773" spans="3:7">
      <c r="C2773" s="18" t="s">
        <v>2378</v>
      </c>
      <c r="F2773" s="19" t="s">
        <v>2379</v>
      </c>
      <c r="G2773" s="12">
        <v>274044.4558</v>
      </c>
    </row>
    <row r="2774" spans="3:7" ht="21">
      <c r="D2774" s="18" t="s">
        <v>319</v>
      </c>
      <c r="F2774" s="19" t="s">
        <v>3018</v>
      </c>
      <c r="G2774" s="12">
        <v>274044.4558</v>
      </c>
    </row>
    <row r="2775" spans="3:7">
      <c r="E2775" s="18" t="s">
        <v>272</v>
      </c>
      <c r="F2775" s="19" t="s">
        <v>273</v>
      </c>
      <c r="G2775" s="12">
        <v>274044.45569999999</v>
      </c>
    </row>
    <row r="2776" spans="3:7">
      <c r="C2776" s="18" t="s">
        <v>3019</v>
      </c>
      <c r="F2776" s="19" t="s">
        <v>3020</v>
      </c>
      <c r="G2776" s="12">
        <v>863494.77</v>
      </c>
    </row>
    <row r="2777" spans="3:7" ht="21">
      <c r="D2777" s="18" t="s">
        <v>307</v>
      </c>
      <c r="F2777" s="19" t="s">
        <v>3021</v>
      </c>
      <c r="G2777" s="12">
        <v>466116.65769999998</v>
      </c>
    </row>
    <row r="2778" spans="3:7">
      <c r="D2778" s="18" t="s">
        <v>1918</v>
      </c>
      <c r="F2778" s="19" t="s">
        <v>332</v>
      </c>
      <c r="G2778" s="12">
        <v>9091.9657000000007</v>
      </c>
    </row>
    <row r="2779" spans="3:7" ht="21">
      <c r="D2779" s="18" t="s">
        <v>267</v>
      </c>
      <c r="F2779" s="19" t="s">
        <v>3016</v>
      </c>
      <c r="G2779" s="12">
        <v>388286.14659999998</v>
      </c>
    </row>
    <row r="2780" spans="3:7">
      <c r="C2780" s="18" t="s">
        <v>2106</v>
      </c>
      <c r="F2780" s="19" t="s">
        <v>2107</v>
      </c>
      <c r="G2780" s="12">
        <v>2836032.5145</v>
      </c>
    </row>
    <row r="2781" spans="3:7" ht="21">
      <c r="D2781" s="18" t="s">
        <v>1960</v>
      </c>
      <c r="F2781" s="19" t="s">
        <v>3008</v>
      </c>
      <c r="G2781" s="12">
        <v>2836032.5145</v>
      </c>
    </row>
    <row r="2782" spans="3:7">
      <c r="C2782" s="18" t="s">
        <v>1973</v>
      </c>
      <c r="F2782" s="19" t="s">
        <v>1974</v>
      </c>
      <c r="G2782" s="12">
        <v>0</v>
      </c>
    </row>
    <row r="2783" spans="3:7">
      <c r="D2783" s="18" t="s">
        <v>1984</v>
      </c>
      <c r="F2783" s="19" t="s">
        <v>3009</v>
      </c>
      <c r="G2783" s="12">
        <v>0</v>
      </c>
    </row>
    <row r="2784" spans="3:7" ht="52.5">
      <c r="D2784" s="18" t="s">
        <v>2375</v>
      </c>
      <c r="F2784" s="19" t="s">
        <v>3013</v>
      </c>
      <c r="G2784" s="12">
        <v>0</v>
      </c>
    </row>
    <row r="2785" spans="3:7">
      <c r="C2785" s="18" t="s">
        <v>1946</v>
      </c>
      <c r="F2785" s="19" t="s">
        <v>1947</v>
      </c>
      <c r="G2785" s="12">
        <v>0</v>
      </c>
    </row>
    <row r="2786" spans="3:7" ht="21">
      <c r="D2786" s="18" t="s">
        <v>254</v>
      </c>
      <c r="F2786" s="19" t="s">
        <v>3022</v>
      </c>
      <c r="G2786" s="12">
        <v>0</v>
      </c>
    </row>
    <row r="2787" spans="3:7" ht="42">
      <c r="E2787" s="18" t="s">
        <v>229</v>
      </c>
      <c r="F2787" s="19" t="s">
        <v>3023</v>
      </c>
      <c r="G2787" s="12">
        <v>0</v>
      </c>
    </row>
    <row r="2788" spans="3:7" ht="21">
      <c r="E2788" s="18" t="s">
        <v>230</v>
      </c>
      <c r="F2788" s="19" t="s">
        <v>3024</v>
      </c>
      <c r="G2788" s="12">
        <v>0</v>
      </c>
    </row>
    <row r="2789" spans="3:7" ht="21">
      <c r="E2789" s="18" t="s">
        <v>234</v>
      </c>
      <c r="F2789" s="19" t="s">
        <v>3025</v>
      </c>
      <c r="G2789" s="12">
        <v>0</v>
      </c>
    </row>
    <row r="2790" spans="3:7" ht="21">
      <c r="C2790" s="18" t="s">
        <v>1975</v>
      </c>
      <c r="F2790" s="19" t="s">
        <v>1976</v>
      </c>
      <c r="G2790" s="12">
        <v>0</v>
      </c>
    </row>
    <row r="2791" spans="3:7" ht="52.5">
      <c r="D2791" s="18" t="s">
        <v>1918</v>
      </c>
      <c r="F2791" s="19" t="s">
        <v>3013</v>
      </c>
      <c r="G2791" s="12">
        <v>0</v>
      </c>
    </row>
    <row r="2792" spans="3:7" ht="21">
      <c r="C2792" s="18" t="s">
        <v>2389</v>
      </c>
      <c r="F2792" s="19" t="s">
        <v>2390</v>
      </c>
      <c r="G2792" s="12">
        <v>3912.1089999999999</v>
      </c>
    </row>
    <row r="2793" spans="3:7" ht="21">
      <c r="D2793" s="18" t="s">
        <v>244</v>
      </c>
      <c r="F2793" s="19" t="s">
        <v>3026</v>
      </c>
      <c r="G2793" s="12">
        <v>3912.1089999999999</v>
      </c>
    </row>
    <row r="2794" spans="3:7">
      <c r="C2794" s="18" t="s">
        <v>334</v>
      </c>
      <c r="F2794" s="19" t="s">
        <v>335</v>
      </c>
      <c r="G2794" s="12">
        <v>231295.016</v>
      </c>
    </row>
    <row r="2795" spans="3:7" ht="31.5">
      <c r="D2795" s="18" t="s">
        <v>286</v>
      </c>
      <c r="F2795" s="19" t="s">
        <v>3027</v>
      </c>
      <c r="G2795" s="12">
        <v>0</v>
      </c>
    </row>
    <row r="2796" spans="3:7">
      <c r="D2796" s="18" t="s">
        <v>2278</v>
      </c>
      <c r="F2796" s="19" t="s">
        <v>3028</v>
      </c>
      <c r="G2796" s="12">
        <v>231295.016</v>
      </c>
    </row>
    <row r="2797" spans="3:7">
      <c r="E2797" s="18" t="s">
        <v>272</v>
      </c>
      <c r="F2797" s="19" t="s">
        <v>273</v>
      </c>
      <c r="G2797" s="12">
        <v>231295.016</v>
      </c>
    </row>
    <row r="2798" spans="3:7" ht="21">
      <c r="C2798" s="18" t="s">
        <v>2980</v>
      </c>
      <c r="F2798" s="19" t="s">
        <v>2981</v>
      </c>
      <c r="G2798" s="12">
        <v>326840.86749999999</v>
      </c>
    </row>
    <row r="2799" spans="3:7" ht="21">
      <c r="D2799" s="18" t="s">
        <v>307</v>
      </c>
      <c r="F2799" s="19" t="s">
        <v>3029</v>
      </c>
      <c r="G2799" s="12">
        <v>133755.02910000001</v>
      </c>
    </row>
    <row r="2800" spans="3:7">
      <c r="D2800" s="18" t="s">
        <v>1918</v>
      </c>
      <c r="F2800" s="19" t="s">
        <v>332</v>
      </c>
      <c r="G2800" s="12">
        <v>727.6</v>
      </c>
    </row>
    <row r="2801" spans="3:7" ht="21">
      <c r="D2801" s="18" t="s">
        <v>248</v>
      </c>
      <c r="F2801" s="19" t="s">
        <v>3016</v>
      </c>
      <c r="G2801" s="12">
        <v>192358.2384</v>
      </c>
    </row>
    <row r="2802" spans="3:7">
      <c r="C2802" s="18" t="s">
        <v>2582</v>
      </c>
      <c r="F2802" s="19" t="s">
        <v>2583</v>
      </c>
      <c r="G2802" s="12">
        <v>2547193.0257999999</v>
      </c>
    </row>
    <row r="2803" spans="3:7" ht="31.5">
      <c r="D2803" s="18" t="s">
        <v>307</v>
      </c>
      <c r="F2803" s="19" t="s">
        <v>3030</v>
      </c>
      <c r="G2803" s="12">
        <v>95077.025800000003</v>
      </c>
    </row>
    <row r="2804" spans="3:7">
      <c r="D2804" s="18" t="s">
        <v>248</v>
      </c>
      <c r="F2804" s="19" t="s">
        <v>332</v>
      </c>
      <c r="G2804" s="12">
        <v>910</v>
      </c>
    </row>
    <row r="2805" spans="3:7">
      <c r="D2805" s="18" t="s">
        <v>267</v>
      </c>
      <c r="F2805" s="19" t="s">
        <v>3031</v>
      </c>
      <c r="G2805" s="12">
        <v>1945052</v>
      </c>
    </row>
    <row r="2806" spans="3:7">
      <c r="D2806" s="18" t="s">
        <v>277</v>
      </c>
      <c r="F2806" s="19" t="s">
        <v>3032</v>
      </c>
      <c r="G2806" s="12">
        <v>285300</v>
      </c>
    </row>
    <row r="2807" spans="3:7">
      <c r="D2807" s="18" t="s">
        <v>279</v>
      </c>
      <c r="F2807" s="19" t="s">
        <v>3033</v>
      </c>
      <c r="G2807" s="12">
        <v>9000</v>
      </c>
    </row>
    <row r="2808" spans="3:7" ht="52.5">
      <c r="D2808" s="18" t="s">
        <v>324</v>
      </c>
      <c r="F2808" s="19" t="s">
        <v>1199</v>
      </c>
      <c r="G2808" s="12">
        <v>211854</v>
      </c>
    </row>
    <row r="2809" spans="3:7">
      <c r="C2809" s="18" t="s">
        <v>1948</v>
      </c>
      <c r="F2809" s="19" t="s">
        <v>1949</v>
      </c>
      <c r="G2809" s="12">
        <v>0</v>
      </c>
    </row>
    <row r="2810" spans="3:7">
      <c r="D2810" s="18" t="s">
        <v>1984</v>
      </c>
      <c r="F2810" s="19" t="s">
        <v>3034</v>
      </c>
      <c r="G2810" s="12">
        <v>0</v>
      </c>
    </row>
    <row r="2811" spans="3:7" ht="31.5">
      <c r="E2811" s="18" t="s">
        <v>229</v>
      </c>
      <c r="F2811" s="19" t="s">
        <v>3035</v>
      </c>
      <c r="G2811" s="12">
        <v>0</v>
      </c>
    </row>
    <row r="2812" spans="3:7" ht="21">
      <c r="E2812" s="18" t="s">
        <v>230</v>
      </c>
      <c r="F2812" s="19" t="s">
        <v>3036</v>
      </c>
      <c r="G2812" s="12">
        <v>0</v>
      </c>
    </row>
    <row r="2813" spans="3:7" ht="21">
      <c r="E2813" s="18" t="s">
        <v>234</v>
      </c>
      <c r="F2813" s="19" t="s">
        <v>3037</v>
      </c>
      <c r="G2813" s="12">
        <v>0</v>
      </c>
    </row>
    <row r="2814" spans="3:7" ht="21">
      <c r="C2814" s="18" t="s">
        <v>1977</v>
      </c>
      <c r="F2814" s="19" t="s">
        <v>1978</v>
      </c>
      <c r="G2814" s="12">
        <v>0</v>
      </c>
    </row>
    <row r="2815" spans="3:7" ht="52.5">
      <c r="D2815" s="18" t="s">
        <v>1918</v>
      </c>
      <c r="F2815" s="19" t="s">
        <v>3013</v>
      </c>
      <c r="G2815" s="12">
        <v>0</v>
      </c>
    </row>
    <row r="2816" spans="3:7">
      <c r="C2816" s="18" t="s">
        <v>2409</v>
      </c>
      <c r="F2816" s="19" t="s">
        <v>2410</v>
      </c>
      <c r="G2816" s="12">
        <v>35847.034099999997</v>
      </c>
    </row>
    <row r="2817" spans="3:7" ht="21">
      <c r="D2817" s="18" t="s">
        <v>2004</v>
      </c>
      <c r="F2817" s="19" t="s">
        <v>2985</v>
      </c>
      <c r="G2817" s="12">
        <v>35847.034099999997</v>
      </c>
    </row>
    <row r="2818" spans="3:7" ht="21">
      <c r="C2818" s="18" t="s">
        <v>2118</v>
      </c>
      <c r="F2818" s="19" t="s">
        <v>2119</v>
      </c>
      <c r="G2818" s="12">
        <v>4687</v>
      </c>
    </row>
    <row r="2819" spans="3:7" ht="21">
      <c r="D2819" s="18" t="s">
        <v>2004</v>
      </c>
      <c r="F2819" s="19" t="s">
        <v>2985</v>
      </c>
      <c r="G2819" s="12">
        <v>4687</v>
      </c>
    </row>
    <row r="2820" spans="3:7" ht="21">
      <c r="C2820" s="18" t="s">
        <v>2000</v>
      </c>
      <c r="F2820" s="19" t="s">
        <v>2001</v>
      </c>
      <c r="G2820" s="12">
        <v>7448752.7253999999</v>
      </c>
    </row>
    <row r="2821" spans="3:7" ht="21">
      <c r="D2821" s="18" t="s">
        <v>2004</v>
      </c>
      <c r="F2821" s="19" t="s">
        <v>2985</v>
      </c>
      <c r="G2821" s="12">
        <v>1555633.7771999999</v>
      </c>
    </row>
    <row r="2822" spans="3:7" ht="21">
      <c r="D2822" s="18" t="s">
        <v>2139</v>
      </c>
      <c r="F2822" s="19" t="s">
        <v>3018</v>
      </c>
      <c r="G2822" s="12">
        <v>2644528.9667000002</v>
      </c>
    </row>
    <row r="2823" spans="3:7">
      <c r="E2823" s="18" t="s">
        <v>231</v>
      </c>
      <c r="F2823" s="19" t="s">
        <v>271</v>
      </c>
      <c r="G2823" s="12">
        <v>396133.42054000002</v>
      </c>
    </row>
    <row r="2824" spans="3:7">
      <c r="E2824" s="18" t="s">
        <v>272</v>
      </c>
      <c r="F2824" s="19" t="s">
        <v>273</v>
      </c>
      <c r="G2824" s="12">
        <v>2248395.5461800001</v>
      </c>
    </row>
    <row r="2825" spans="3:7">
      <c r="D2825" s="18" t="s">
        <v>2140</v>
      </c>
      <c r="F2825" s="19" t="s">
        <v>3038</v>
      </c>
      <c r="G2825" s="12">
        <v>5220.3599999999997</v>
      </c>
    </row>
    <row r="2826" spans="3:7">
      <c r="D2826" s="18" t="s">
        <v>2369</v>
      </c>
      <c r="F2826" s="19" t="s">
        <v>3039</v>
      </c>
      <c r="G2826" s="12">
        <v>3243369.6214999999</v>
      </c>
    </row>
    <row r="2827" spans="3:7">
      <c r="E2827" s="18" t="s">
        <v>231</v>
      </c>
      <c r="F2827" s="19" t="s">
        <v>271</v>
      </c>
      <c r="G2827" s="12">
        <v>3026235.3308000001</v>
      </c>
    </row>
    <row r="2828" spans="3:7">
      <c r="E2828" s="18" t="s">
        <v>272</v>
      </c>
      <c r="F2828" s="19" t="s">
        <v>273</v>
      </c>
      <c r="G2828" s="12">
        <v>217134.29070000001</v>
      </c>
    </row>
    <row r="2829" spans="3:7">
      <c r="C2829" s="18" t="s">
        <v>1950</v>
      </c>
      <c r="F2829" s="19" t="s">
        <v>1951</v>
      </c>
      <c r="G2829" s="12">
        <v>0</v>
      </c>
    </row>
    <row r="2830" spans="3:7" ht="52.5">
      <c r="D2830" s="18" t="s">
        <v>214</v>
      </c>
      <c r="F2830" s="19" t="s">
        <v>3013</v>
      </c>
      <c r="G2830" s="12">
        <v>0</v>
      </c>
    </row>
    <row r="2831" spans="3:7">
      <c r="D2831" s="18" t="s">
        <v>1984</v>
      </c>
      <c r="F2831" s="19" t="s">
        <v>3034</v>
      </c>
      <c r="G2831" s="12">
        <v>0</v>
      </c>
    </row>
    <row r="2832" spans="3:7" ht="31.5">
      <c r="E2832" s="18" t="s">
        <v>229</v>
      </c>
      <c r="F2832" s="19" t="s">
        <v>3035</v>
      </c>
      <c r="G2832" s="12">
        <v>0</v>
      </c>
    </row>
    <row r="2833" spans="3:7" ht="21">
      <c r="E2833" s="18" t="s">
        <v>230</v>
      </c>
      <c r="F2833" s="19" t="s">
        <v>3036</v>
      </c>
      <c r="G2833" s="12">
        <v>0</v>
      </c>
    </row>
    <row r="2834" spans="3:7" ht="21">
      <c r="E2834" s="18" t="s">
        <v>234</v>
      </c>
      <c r="F2834" s="19" t="s">
        <v>3037</v>
      </c>
      <c r="G2834" s="12">
        <v>0</v>
      </c>
    </row>
    <row r="2835" spans="3:7" ht="21">
      <c r="C2835" s="18" t="s">
        <v>1952</v>
      </c>
      <c r="F2835" s="19" t="s">
        <v>1953</v>
      </c>
      <c r="G2835" s="12">
        <v>0</v>
      </c>
    </row>
    <row r="2836" spans="3:7">
      <c r="D2836" s="18" t="s">
        <v>231</v>
      </c>
      <c r="F2836" s="19" t="s">
        <v>3034</v>
      </c>
      <c r="G2836" s="12">
        <v>0</v>
      </c>
    </row>
    <row r="2837" spans="3:7">
      <c r="C2837" s="18" t="s">
        <v>2076</v>
      </c>
      <c r="F2837" s="19" t="s">
        <v>2077</v>
      </c>
      <c r="G2837" s="12">
        <v>111212.6155</v>
      </c>
    </row>
    <row r="2838" spans="3:7" ht="21">
      <c r="D2838" s="18" t="s">
        <v>2067</v>
      </c>
      <c r="F2838" s="19" t="s">
        <v>2985</v>
      </c>
      <c r="G2838" s="12">
        <v>111212.6155</v>
      </c>
    </row>
    <row r="2839" spans="3:7" ht="21">
      <c r="D2839" s="18" t="s">
        <v>1960</v>
      </c>
      <c r="F2839" s="19" t="s">
        <v>3008</v>
      </c>
      <c r="G2839" s="12">
        <v>0</v>
      </c>
    </row>
    <row r="2840" spans="3:7">
      <c r="C2840" s="18" t="s">
        <v>2122</v>
      </c>
      <c r="F2840" s="19" t="s">
        <v>2123</v>
      </c>
      <c r="G2840" s="12">
        <v>48465.663999999997</v>
      </c>
    </row>
    <row r="2841" spans="3:7" ht="21">
      <c r="D2841" s="18" t="s">
        <v>1960</v>
      </c>
      <c r="F2841" s="19" t="s">
        <v>3008</v>
      </c>
      <c r="G2841" s="12">
        <v>48465.663999999997</v>
      </c>
    </row>
    <row r="2842" spans="3:7" ht="21">
      <c r="C2842" s="18" t="s">
        <v>2002</v>
      </c>
      <c r="F2842" s="19" t="s">
        <v>2003</v>
      </c>
      <c r="G2842" s="12">
        <v>438072.49099999998</v>
      </c>
    </row>
    <row r="2843" spans="3:7" ht="21">
      <c r="D2843" s="18" t="s">
        <v>2049</v>
      </c>
      <c r="F2843" s="19" t="s">
        <v>3018</v>
      </c>
      <c r="G2843" s="12">
        <v>141232.56520000001</v>
      </c>
    </row>
    <row r="2844" spans="3:7">
      <c r="E2844" s="18" t="s">
        <v>272</v>
      </c>
      <c r="F2844" s="19" t="s">
        <v>273</v>
      </c>
      <c r="G2844" s="12">
        <v>141232.56525000001</v>
      </c>
    </row>
    <row r="2845" spans="3:7">
      <c r="D2845" s="18" t="s">
        <v>2369</v>
      </c>
      <c r="F2845" s="19" t="s">
        <v>3039</v>
      </c>
      <c r="G2845" s="12">
        <v>296839.92580000003</v>
      </c>
    </row>
    <row r="2846" spans="3:7">
      <c r="E2846" s="18" t="s">
        <v>231</v>
      </c>
      <c r="F2846" s="19" t="s">
        <v>271</v>
      </c>
      <c r="G2846" s="12">
        <v>292345</v>
      </c>
    </row>
    <row r="2847" spans="3:7">
      <c r="E2847" s="18" t="s">
        <v>272</v>
      </c>
      <c r="F2847" s="19" t="s">
        <v>273</v>
      </c>
      <c r="G2847" s="12">
        <v>4494.9257900000002</v>
      </c>
    </row>
    <row r="2848" spans="3:7">
      <c r="C2848" s="18" t="s">
        <v>2005</v>
      </c>
      <c r="F2848" s="19" t="s">
        <v>2006</v>
      </c>
      <c r="G2848" s="12">
        <v>2673269.7647000002</v>
      </c>
    </row>
    <row r="2849" spans="3:7" ht="21">
      <c r="D2849" s="18" t="s">
        <v>2049</v>
      </c>
      <c r="F2849" s="19" t="s">
        <v>3018</v>
      </c>
      <c r="G2849" s="12">
        <v>1115885.1973000001</v>
      </c>
    </row>
    <row r="2850" spans="3:7">
      <c r="E2850" s="18" t="s">
        <v>231</v>
      </c>
      <c r="F2850" s="19" t="s">
        <v>271</v>
      </c>
      <c r="G2850" s="12">
        <v>733041.28182000003</v>
      </c>
    </row>
    <row r="2851" spans="3:7">
      <c r="E2851" s="18" t="s">
        <v>272</v>
      </c>
      <c r="F2851" s="19" t="s">
        <v>273</v>
      </c>
      <c r="G2851" s="12">
        <v>382843.9155</v>
      </c>
    </row>
    <row r="2852" spans="3:7">
      <c r="D2852" s="18" t="s">
        <v>2369</v>
      </c>
      <c r="F2852" s="19" t="s">
        <v>3039</v>
      </c>
      <c r="G2852" s="12">
        <v>1557384.5674000001</v>
      </c>
    </row>
    <row r="2853" spans="3:7">
      <c r="E2853" s="18" t="s">
        <v>231</v>
      </c>
      <c r="F2853" s="19" t="s">
        <v>271</v>
      </c>
      <c r="G2853" s="12">
        <v>1062718.27165</v>
      </c>
    </row>
    <row r="2854" spans="3:7">
      <c r="E2854" s="18" t="s">
        <v>272</v>
      </c>
      <c r="F2854" s="19" t="s">
        <v>273</v>
      </c>
      <c r="G2854" s="12">
        <v>494666.29579</v>
      </c>
    </row>
    <row r="2855" spans="3:7" ht="31.5">
      <c r="C2855" s="18" t="s">
        <v>2015</v>
      </c>
      <c r="F2855" s="19" t="s">
        <v>2016</v>
      </c>
      <c r="G2855" s="12">
        <v>423982.3346</v>
      </c>
    </row>
    <row r="2856" spans="3:7" ht="21">
      <c r="D2856" s="18" t="s">
        <v>2004</v>
      </c>
      <c r="F2856" s="19" t="s">
        <v>2985</v>
      </c>
      <c r="G2856" s="12">
        <v>38516.078200000004</v>
      </c>
    </row>
    <row r="2857" spans="3:7" ht="21">
      <c r="D2857" s="18" t="s">
        <v>2903</v>
      </c>
      <c r="F2857" s="19" t="s">
        <v>3018</v>
      </c>
      <c r="G2857" s="12">
        <v>385466.25640000001</v>
      </c>
    </row>
    <row r="2858" spans="3:7">
      <c r="E2858" s="18" t="s">
        <v>231</v>
      </c>
      <c r="F2858" s="19" t="s">
        <v>271</v>
      </c>
      <c r="G2858" s="12">
        <v>284385</v>
      </c>
    </row>
    <row r="2859" spans="3:7">
      <c r="E2859" s="18" t="s">
        <v>272</v>
      </c>
      <c r="F2859" s="19" t="s">
        <v>273</v>
      </c>
      <c r="G2859" s="12">
        <v>101081.2564</v>
      </c>
    </row>
    <row r="2860" spans="3:7" ht="21">
      <c r="C2860" s="18" t="s">
        <v>2435</v>
      </c>
      <c r="F2860" s="19" t="s">
        <v>2436</v>
      </c>
      <c r="G2860" s="12">
        <v>341090.25959999999</v>
      </c>
    </row>
    <row r="2861" spans="3:7">
      <c r="D2861" s="18" t="s">
        <v>2140</v>
      </c>
      <c r="F2861" s="19" t="s">
        <v>3038</v>
      </c>
      <c r="G2861" s="12">
        <v>16013.436100000001</v>
      </c>
    </row>
    <row r="2862" spans="3:7">
      <c r="D2862" s="18" t="s">
        <v>2369</v>
      </c>
      <c r="F2862" s="19" t="s">
        <v>3039</v>
      </c>
      <c r="G2862" s="12">
        <v>325076.8235</v>
      </c>
    </row>
    <row r="2863" spans="3:7">
      <c r="E2863" s="18" t="s">
        <v>231</v>
      </c>
      <c r="F2863" s="19" t="s">
        <v>271</v>
      </c>
      <c r="G2863" s="12">
        <v>223322.33846</v>
      </c>
    </row>
    <row r="2864" spans="3:7">
      <c r="E2864" s="18" t="s">
        <v>272</v>
      </c>
      <c r="F2864" s="19" t="s">
        <v>273</v>
      </c>
      <c r="G2864" s="12">
        <v>101754.48506000001</v>
      </c>
    </row>
    <row r="2865" spans="3:7" ht="31.5">
      <c r="C2865" s="18" t="s">
        <v>2021</v>
      </c>
      <c r="F2865" s="19" t="s">
        <v>2022</v>
      </c>
      <c r="G2865" s="12">
        <v>580628.56880000001</v>
      </c>
    </row>
    <row r="2866" spans="3:7">
      <c r="D2866" s="18" t="s">
        <v>2140</v>
      </c>
      <c r="F2866" s="19" t="s">
        <v>3038</v>
      </c>
      <c r="G2866" s="12">
        <v>577289.65480000002</v>
      </c>
    </row>
    <row r="2867" spans="3:7">
      <c r="D2867" s="18" t="s">
        <v>2369</v>
      </c>
      <c r="F2867" s="19" t="s">
        <v>3039</v>
      </c>
      <c r="G2867" s="12">
        <v>3338.9140000000002</v>
      </c>
    </row>
    <row r="2868" spans="3:7">
      <c r="E2868" s="18" t="s">
        <v>272</v>
      </c>
      <c r="F2868" s="19" t="s">
        <v>273</v>
      </c>
      <c r="G2868" s="12">
        <v>3338.9140000000002</v>
      </c>
    </row>
    <row r="2869" spans="3:7" ht="31.5">
      <c r="C2869" s="18" t="s">
        <v>2027</v>
      </c>
      <c r="F2869" s="19" t="s">
        <v>2028</v>
      </c>
      <c r="G2869" s="12">
        <v>414738.0307</v>
      </c>
    </row>
    <row r="2870" spans="3:7" ht="21">
      <c r="D2870" s="18" t="s">
        <v>2139</v>
      </c>
      <c r="F2870" s="19" t="s">
        <v>2985</v>
      </c>
      <c r="G2870" s="12">
        <v>37227.999400000001</v>
      </c>
    </row>
    <row r="2871" spans="3:7" ht="21">
      <c r="D2871" s="18" t="s">
        <v>2140</v>
      </c>
      <c r="F2871" s="19" t="s">
        <v>3018</v>
      </c>
      <c r="G2871" s="12">
        <v>377510.03129999997</v>
      </c>
    </row>
    <row r="2872" spans="3:7">
      <c r="E2872" s="18" t="s">
        <v>231</v>
      </c>
      <c r="F2872" s="19" t="s">
        <v>271</v>
      </c>
      <c r="G2872" s="12">
        <v>267510.03132000001</v>
      </c>
    </row>
    <row r="2873" spans="3:7">
      <c r="E2873" s="18" t="s">
        <v>272</v>
      </c>
      <c r="F2873" s="19" t="s">
        <v>273</v>
      </c>
      <c r="G2873" s="12">
        <v>110000</v>
      </c>
    </row>
    <row r="2874" spans="3:7">
      <c r="C2874" s="18" t="s">
        <v>2443</v>
      </c>
      <c r="F2874" s="19" t="s">
        <v>2444</v>
      </c>
      <c r="G2874" s="12">
        <v>321908.07069999998</v>
      </c>
    </row>
    <row r="2875" spans="3:7" ht="21">
      <c r="D2875" s="18" t="s">
        <v>2139</v>
      </c>
      <c r="F2875" s="19" t="s">
        <v>2985</v>
      </c>
      <c r="G2875" s="12">
        <v>321908.07069999998</v>
      </c>
    </row>
    <row r="2876" spans="3:7">
      <c r="C2876" s="18" t="s">
        <v>246</v>
      </c>
      <c r="F2876" s="19" t="s">
        <v>3</v>
      </c>
      <c r="G2876" s="12">
        <v>9896142.8375000004</v>
      </c>
    </row>
    <row r="2877" spans="3:7" ht="21">
      <c r="D2877" s="18" t="s">
        <v>214</v>
      </c>
      <c r="F2877" s="19" t="s">
        <v>3040</v>
      </c>
      <c r="G2877" s="12">
        <v>9896142.8375000004</v>
      </c>
    </row>
    <row r="2878" spans="3:7" ht="21">
      <c r="C2878" s="18" t="s">
        <v>2033</v>
      </c>
      <c r="F2878" s="19" t="s">
        <v>2034</v>
      </c>
      <c r="G2878" s="12">
        <v>192724.3</v>
      </c>
    </row>
    <row r="2879" spans="3:7" ht="21">
      <c r="D2879" s="18" t="s">
        <v>248</v>
      </c>
      <c r="F2879" s="19" t="s">
        <v>3016</v>
      </c>
      <c r="G2879" s="12">
        <v>192724.3</v>
      </c>
    </row>
    <row r="2880" spans="3:7">
      <c r="C2880" s="18" t="s">
        <v>1979</v>
      </c>
      <c r="F2880" s="19" t="s">
        <v>1980</v>
      </c>
      <c r="G2880" s="12">
        <v>0</v>
      </c>
    </row>
    <row r="2881" spans="1:7" ht="52.5">
      <c r="D2881" s="18" t="s">
        <v>1918</v>
      </c>
      <c r="F2881" s="19" t="s">
        <v>3013</v>
      </c>
      <c r="G2881" s="12">
        <v>0</v>
      </c>
    </row>
    <row r="2882" spans="1:7">
      <c r="A2882" s="17" t="s">
        <v>3041</v>
      </c>
      <c r="B2882" s="17"/>
      <c r="C2882" s="17"/>
      <c r="D2882" s="17"/>
      <c r="E2882" s="17"/>
      <c r="F2882" s="10" t="s">
        <v>3042</v>
      </c>
      <c r="G2882" s="11">
        <v>458873538.6638</v>
      </c>
    </row>
    <row r="2883" spans="1:7">
      <c r="B2883" s="18" t="s">
        <v>211</v>
      </c>
      <c r="F2883" s="19" t="s">
        <v>3042</v>
      </c>
      <c r="G2883" s="12">
        <v>458873538.6638</v>
      </c>
    </row>
    <row r="2884" spans="1:7">
      <c r="C2884" s="18" t="s">
        <v>1933</v>
      </c>
      <c r="F2884" s="19" t="s">
        <v>1934</v>
      </c>
      <c r="G2884" s="12">
        <v>458101911.30860001</v>
      </c>
    </row>
    <row r="2885" spans="1:7">
      <c r="D2885" s="18" t="s">
        <v>254</v>
      </c>
      <c r="F2885" s="19" t="s">
        <v>3043</v>
      </c>
      <c r="G2885" s="12">
        <v>458101911.30860001</v>
      </c>
    </row>
    <row r="2886" spans="1:7">
      <c r="E2886" s="18" t="s">
        <v>229</v>
      </c>
      <c r="F2886" s="19" t="s">
        <v>3044</v>
      </c>
      <c r="G2886" s="12">
        <v>458101911.30860001</v>
      </c>
    </row>
    <row r="2887" spans="1:7">
      <c r="C2887" s="18" t="s">
        <v>1942</v>
      </c>
      <c r="F2887" s="19" t="s">
        <v>1943</v>
      </c>
      <c r="G2887" s="12">
        <v>59364.027800000003</v>
      </c>
    </row>
    <row r="2888" spans="1:7">
      <c r="D2888" s="18" t="s">
        <v>248</v>
      </c>
      <c r="F2888" s="19" t="s">
        <v>3045</v>
      </c>
      <c r="G2888" s="12">
        <v>59364.027800000003</v>
      </c>
    </row>
    <row r="2889" spans="1:7">
      <c r="E2889" s="18" t="s">
        <v>229</v>
      </c>
      <c r="F2889" s="19" t="s">
        <v>3046</v>
      </c>
      <c r="G2889" s="12">
        <v>59364.027750000001</v>
      </c>
    </row>
    <row r="2890" spans="1:7">
      <c r="C2890" s="18" t="s">
        <v>1944</v>
      </c>
      <c r="F2890" s="19" t="s">
        <v>1945</v>
      </c>
      <c r="G2890" s="12">
        <v>2476.7384999999999</v>
      </c>
    </row>
    <row r="2891" spans="1:7">
      <c r="D2891" s="18" t="s">
        <v>1984</v>
      </c>
      <c r="F2891" s="19" t="s">
        <v>3045</v>
      </c>
      <c r="G2891" s="12">
        <v>2476.7384999999999</v>
      </c>
    </row>
    <row r="2892" spans="1:7">
      <c r="E2892" s="18" t="s">
        <v>229</v>
      </c>
      <c r="F2892" s="19" t="s">
        <v>3046</v>
      </c>
      <c r="G2892" s="12">
        <v>2476.7384999999999</v>
      </c>
    </row>
    <row r="2893" spans="1:7">
      <c r="C2893" s="18" t="s">
        <v>1946</v>
      </c>
      <c r="F2893" s="19" t="s">
        <v>1947</v>
      </c>
      <c r="G2893" s="12">
        <v>705230.58900000004</v>
      </c>
    </row>
    <row r="2894" spans="1:7">
      <c r="D2894" s="18" t="s">
        <v>267</v>
      </c>
      <c r="F2894" s="19" t="s">
        <v>3045</v>
      </c>
      <c r="G2894" s="12">
        <v>705230.58900000004</v>
      </c>
    </row>
    <row r="2895" spans="1:7">
      <c r="E2895" s="18" t="s">
        <v>229</v>
      </c>
      <c r="F2895" s="19" t="s">
        <v>3046</v>
      </c>
      <c r="G2895" s="12">
        <v>705230.58900000004</v>
      </c>
    </row>
    <row r="2896" spans="1:7">
      <c r="C2896" s="18" t="s">
        <v>1950</v>
      </c>
      <c r="F2896" s="19" t="s">
        <v>1951</v>
      </c>
      <c r="G2896" s="12">
        <v>4556</v>
      </c>
    </row>
    <row r="2897" spans="1:7">
      <c r="D2897" s="18" t="s">
        <v>254</v>
      </c>
      <c r="F2897" s="19" t="s">
        <v>3045</v>
      </c>
      <c r="G2897" s="12">
        <v>4556</v>
      </c>
    </row>
    <row r="2898" spans="1:7">
      <c r="E2898" s="18" t="s">
        <v>229</v>
      </c>
      <c r="F2898" s="19" t="s">
        <v>3046</v>
      </c>
      <c r="G2898" s="12">
        <v>4556</v>
      </c>
    </row>
    <row r="2899" spans="1:7">
      <c r="A2899" s="17" t="s">
        <v>3047</v>
      </c>
      <c r="B2899" s="17"/>
      <c r="C2899" s="17"/>
      <c r="D2899" s="17"/>
      <c r="E2899" s="17"/>
      <c r="F2899" s="10" t="s">
        <v>3048</v>
      </c>
      <c r="G2899" s="11">
        <v>24594104.903200001</v>
      </c>
    </row>
    <row r="2900" spans="1:7">
      <c r="B2900" s="18" t="s">
        <v>211</v>
      </c>
      <c r="F2900" s="19" t="s">
        <v>3048</v>
      </c>
      <c r="G2900" s="12">
        <v>24594104.903200001</v>
      </c>
    </row>
    <row r="2901" spans="1:7">
      <c r="C2901" s="18" t="s">
        <v>1933</v>
      </c>
      <c r="F2901" s="19" t="s">
        <v>1934</v>
      </c>
      <c r="G2901" s="12">
        <v>9435805</v>
      </c>
    </row>
    <row r="2902" spans="1:7" ht="21">
      <c r="D2902" s="18" t="s">
        <v>3049</v>
      </c>
      <c r="F2902" s="19" t="s">
        <v>3050</v>
      </c>
      <c r="G2902" s="12">
        <v>9435805</v>
      </c>
    </row>
    <row r="2903" spans="1:7" ht="21">
      <c r="E2903" s="18" t="s">
        <v>229</v>
      </c>
      <c r="F2903" s="19" t="s">
        <v>3051</v>
      </c>
      <c r="G2903" s="12">
        <v>9435805</v>
      </c>
    </row>
    <row r="2904" spans="1:7">
      <c r="C2904" s="18" t="s">
        <v>1942</v>
      </c>
      <c r="F2904" s="19" t="s">
        <v>1943</v>
      </c>
      <c r="G2904" s="12">
        <v>379988</v>
      </c>
    </row>
    <row r="2905" spans="1:7">
      <c r="D2905" s="18" t="s">
        <v>2707</v>
      </c>
      <c r="F2905" s="19" t="s">
        <v>3052</v>
      </c>
      <c r="G2905" s="12">
        <v>379988</v>
      </c>
    </row>
    <row r="2906" spans="1:7">
      <c r="C2906" s="18" t="s">
        <v>1948</v>
      </c>
      <c r="F2906" s="19" t="s">
        <v>1949</v>
      </c>
      <c r="G2906" s="12">
        <v>7143940.4138000002</v>
      </c>
    </row>
    <row r="2907" spans="1:7">
      <c r="D2907" s="18" t="s">
        <v>2707</v>
      </c>
      <c r="F2907" s="19" t="s">
        <v>3052</v>
      </c>
      <c r="G2907" s="12">
        <v>7143940.4138000002</v>
      </c>
    </row>
    <row r="2908" spans="1:7">
      <c r="C2908" s="18" t="s">
        <v>1950</v>
      </c>
      <c r="F2908" s="19" t="s">
        <v>1951</v>
      </c>
      <c r="G2908" s="12">
        <v>7634371.4895000001</v>
      </c>
    </row>
    <row r="2909" spans="1:7">
      <c r="D2909" s="18" t="s">
        <v>2707</v>
      </c>
      <c r="F2909" s="19" t="s">
        <v>3052</v>
      </c>
      <c r="G2909" s="12">
        <v>7634371.4895000001</v>
      </c>
    </row>
    <row r="2910" spans="1:7" ht="21">
      <c r="C2910" s="18" t="s">
        <v>1952</v>
      </c>
      <c r="F2910" s="19" t="s">
        <v>1953</v>
      </c>
      <c r="G2910" s="12">
        <v>0</v>
      </c>
    </row>
    <row r="2911" spans="1:7">
      <c r="D2911" s="18" t="s">
        <v>2707</v>
      </c>
      <c r="F2911" s="19" t="s">
        <v>3052</v>
      </c>
      <c r="G2911" s="12">
        <v>0</v>
      </c>
    </row>
    <row r="2915" spans="1:6" ht="12">
      <c r="A2915" s="415"/>
      <c r="B2915" s="416"/>
      <c r="C2915" s="416"/>
      <c r="D2915" s="416"/>
      <c r="E2915" s="416"/>
      <c r="F2915" s="417"/>
    </row>
  </sheetData>
  <mergeCells count="4">
    <mergeCell ref="G7:G8"/>
    <mergeCell ref="A9:E9"/>
    <mergeCell ref="A7:E8"/>
    <mergeCell ref="F7:F8"/>
  </mergeCells>
  <printOptions horizontalCentered="1"/>
  <pageMargins left="0.19685039370078741" right="0.19685039370078741" top="0.78740157480314965" bottom="0.35433070866141736" header="0.39370078740157483" footer="0.19685039370078741"/>
  <pageSetup paperSize="9" scale="74" firstPageNumber="14" fitToHeight="0" orientation="landscape" useFirstPageNumber="1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6"/>
  <sheetViews>
    <sheetView zoomScale="110" zoomScaleNormal="110" workbookViewId="0">
      <pane xSplit="6" ySplit="8" topLeftCell="G54" activePane="bottomRight" state="frozen"/>
      <selection pane="topRight" activeCell="H1" sqref="H1"/>
      <selection pane="bottomLeft" activeCell="A15" sqref="A15"/>
      <selection pane="bottomRight" activeCell="K69" sqref="K69"/>
    </sheetView>
  </sheetViews>
  <sheetFormatPr defaultRowHeight="11.25"/>
  <cols>
    <col min="1" max="5" width="4" style="18" customWidth="1"/>
    <col min="6" max="6" width="54.5703125" style="7" customWidth="1"/>
    <col min="7" max="7" width="13.28515625" style="7" customWidth="1"/>
    <col min="8" max="16384" width="9.140625" style="7"/>
  </cols>
  <sheetData>
    <row r="1" spans="1:7" s="3" customFormat="1" ht="15.75">
      <c r="A1" s="675" t="s">
        <v>1858</v>
      </c>
      <c r="B1" s="676"/>
      <c r="C1" s="676"/>
      <c r="D1" s="676"/>
      <c r="E1" s="676"/>
      <c r="F1" s="676"/>
      <c r="G1" s="676"/>
    </row>
    <row r="2" spans="1:7" s="3" customFormat="1" ht="15.75">
      <c r="A2" s="677" t="s">
        <v>1859</v>
      </c>
      <c r="B2" s="678"/>
      <c r="C2" s="678"/>
      <c r="D2" s="678"/>
      <c r="E2" s="678"/>
      <c r="F2" s="678"/>
      <c r="G2" s="678"/>
    </row>
    <row r="3" spans="1:7" s="6" customFormat="1">
      <c r="A3" s="4" t="s">
        <v>392</v>
      </c>
      <c r="B3" s="4"/>
      <c r="C3" s="4"/>
      <c r="D3" s="4"/>
      <c r="E3" s="4"/>
      <c r="F3" s="5" t="s">
        <v>960</v>
      </c>
      <c r="G3" s="14"/>
    </row>
    <row r="4" spans="1:7">
      <c r="A4" s="4" t="s">
        <v>393</v>
      </c>
      <c r="B4" s="4"/>
      <c r="C4" s="4"/>
      <c r="D4" s="4"/>
      <c r="E4" s="4"/>
      <c r="F4" s="5" t="s">
        <v>205</v>
      </c>
    </row>
    <row r="5" spans="1:7" s="15" customFormat="1" ht="42.75" customHeight="1">
      <c r="A5" s="671" t="s">
        <v>206</v>
      </c>
      <c r="B5" s="679"/>
      <c r="C5" s="679"/>
      <c r="D5" s="679"/>
      <c r="E5" s="679"/>
      <c r="F5" s="667" t="s">
        <v>207</v>
      </c>
      <c r="G5" s="667" t="s">
        <v>1186</v>
      </c>
    </row>
    <row r="6" spans="1:7" s="15" customFormat="1" ht="35.25" customHeight="1">
      <c r="A6" s="680"/>
      <c r="B6" s="681"/>
      <c r="C6" s="681"/>
      <c r="D6" s="681"/>
      <c r="E6" s="681"/>
      <c r="F6" s="668"/>
      <c r="G6" s="668"/>
    </row>
    <row r="7" spans="1:7" ht="11.25" customHeight="1">
      <c r="A7" s="669" t="s">
        <v>208</v>
      </c>
      <c r="B7" s="670"/>
      <c r="C7" s="670"/>
      <c r="D7" s="670"/>
      <c r="E7" s="670"/>
      <c r="F7" s="617">
        <v>2</v>
      </c>
      <c r="G7" s="618">
        <v>10</v>
      </c>
    </row>
    <row r="8" spans="1:7" ht="12">
      <c r="A8" s="16"/>
      <c r="B8" s="16"/>
      <c r="C8" s="16"/>
      <c r="D8" s="16"/>
      <c r="E8" s="16"/>
      <c r="F8" s="8" t="s">
        <v>1187</v>
      </c>
      <c r="G8" s="9">
        <v>10677506430.812</v>
      </c>
    </row>
    <row r="9" spans="1:7">
      <c r="A9" s="17" t="s">
        <v>209</v>
      </c>
      <c r="B9" s="17"/>
      <c r="C9" s="17"/>
      <c r="D9" s="17"/>
      <c r="E9" s="17"/>
      <c r="F9" s="10" t="s">
        <v>210</v>
      </c>
      <c r="G9" s="11">
        <v>1018627588.3141</v>
      </c>
    </row>
    <row r="10" spans="1:7">
      <c r="B10" s="18" t="s">
        <v>211</v>
      </c>
      <c r="F10" s="19" t="s">
        <v>212</v>
      </c>
      <c r="G10" s="12">
        <v>4990000.6518000001</v>
      </c>
    </row>
    <row r="11" spans="1:7">
      <c r="C11" s="18" t="s">
        <v>213</v>
      </c>
      <c r="F11" s="19" t="s">
        <v>1</v>
      </c>
      <c r="G11" s="12">
        <v>4990000.6518000001</v>
      </c>
    </row>
    <row r="12" spans="1:7">
      <c r="D12" s="18" t="s">
        <v>214</v>
      </c>
      <c r="F12" s="19" t="s">
        <v>215</v>
      </c>
      <c r="G12" s="12">
        <v>4990000.6518000001</v>
      </c>
    </row>
    <row r="13" spans="1:7">
      <c r="B13" s="18" t="s">
        <v>216</v>
      </c>
      <c r="F13" s="19" t="s">
        <v>217</v>
      </c>
      <c r="G13" s="12">
        <v>967438197.49049997</v>
      </c>
    </row>
    <row r="14" spans="1:7">
      <c r="C14" s="18" t="s">
        <v>218</v>
      </c>
      <c r="F14" s="19" t="s">
        <v>0</v>
      </c>
      <c r="G14" s="12">
        <v>1329.8357000000001</v>
      </c>
    </row>
    <row r="15" spans="1:7" ht="21">
      <c r="D15" s="18" t="s">
        <v>219</v>
      </c>
      <c r="F15" s="19" t="s">
        <v>1680</v>
      </c>
      <c r="G15" s="12">
        <v>1329.8357000000001</v>
      </c>
    </row>
    <row r="16" spans="1:7">
      <c r="C16" s="18" t="s">
        <v>220</v>
      </c>
      <c r="F16" s="19" t="s">
        <v>2</v>
      </c>
      <c r="G16" s="12">
        <v>510844.114</v>
      </c>
    </row>
    <row r="17" spans="3:7">
      <c r="D17" s="18" t="s">
        <v>221</v>
      </c>
      <c r="F17" s="19" t="s">
        <v>222</v>
      </c>
      <c r="G17" s="12">
        <v>510844.114</v>
      </c>
    </row>
    <row r="18" spans="3:7">
      <c r="C18" s="18" t="s">
        <v>1674</v>
      </c>
      <c r="F18" s="19" t="s">
        <v>1675</v>
      </c>
      <c r="G18" s="12">
        <v>954319903.11450005</v>
      </c>
    </row>
    <row r="19" spans="3:7" ht="21">
      <c r="D19" s="18" t="s">
        <v>965</v>
      </c>
      <c r="F19" s="19" t="s">
        <v>1125</v>
      </c>
      <c r="G19" s="12">
        <v>774265536.59300005</v>
      </c>
    </row>
    <row r="20" spans="3:7">
      <c r="E20" s="18" t="s">
        <v>234</v>
      </c>
      <c r="F20" s="19" t="s">
        <v>232</v>
      </c>
      <c r="G20" s="12">
        <v>301174970.92014003</v>
      </c>
    </row>
    <row r="21" spans="3:7">
      <c r="E21" s="18" t="s">
        <v>236</v>
      </c>
      <c r="F21" s="19" t="s">
        <v>233</v>
      </c>
      <c r="G21" s="12">
        <v>2794082.8319299999</v>
      </c>
    </row>
    <row r="22" spans="3:7">
      <c r="E22" s="18" t="s">
        <v>238</v>
      </c>
      <c r="F22" s="19" t="s">
        <v>1681</v>
      </c>
      <c r="G22" s="12">
        <v>30987955.877590001</v>
      </c>
    </row>
    <row r="23" spans="3:7" ht="21">
      <c r="E23" s="18" t="s">
        <v>323</v>
      </c>
      <c r="F23" s="19" t="s">
        <v>1188</v>
      </c>
      <c r="G23" s="12">
        <v>1392594.0643499999</v>
      </c>
    </row>
    <row r="24" spans="3:7" ht="31.5">
      <c r="E24" s="18" t="s">
        <v>1178</v>
      </c>
      <c r="F24" s="19" t="s">
        <v>1861</v>
      </c>
      <c r="G24" s="12">
        <v>148537645</v>
      </c>
    </row>
    <row r="25" spans="3:7" ht="21">
      <c r="E25" s="18" t="s">
        <v>1672</v>
      </c>
      <c r="F25" s="19" t="s">
        <v>1862</v>
      </c>
      <c r="G25" s="12">
        <v>2303651</v>
      </c>
    </row>
    <row r="26" spans="3:7" ht="21">
      <c r="E26" s="18" t="s">
        <v>1200</v>
      </c>
      <c r="F26" s="19" t="s">
        <v>1682</v>
      </c>
      <c r="G26" s="12">
        <v>287074636.89895999</v>
      </c>
    </row>
    <row r="27" spans="3:7" ht="31.5">
      <c r="D27" s="18" t="s">
        <v>966</v>
      </c>
      <c r="F27" s="19" t="s">
        <v>1181</v>
      </c>
      <c r="G27" s="12">
        <v>166223949.35949999</v>
      </c>
    </row>
    <row r="28" spans="3:7" ht="21">
      <c r="E28" s="18" t="s">
        <v>229</v>
      </c>
      <c r="F28" s="19" t="s">
        <v>228</v>
      </c>
      <c r="G28" s="12">
        <v>4033708</v>
      </c>
    </row>
    <row r="29" spans="3:7" ht="42">
      <c r="E29" s="18" t="s">
        <v>230</v>
      </c>
      <c r="F29" s="19" t="s">
        <v>1863</v>
      </c>
      <c r="G29" s="12">
        <v>129987910</v>
      </c>
    </row>
    <row r="30" spans="3:7" ht="21">
      <c r="E30" s="18" t="s">
        <v>234</v>
      </c>
      <c r="F30" s="19" t="s">
        <v>1180</v>
      </c>
      <c r="G30" s="12">
        <v>1926417.8074</v>
      </c>
    </row>
    <row r="31" spans="3:7" ht="21">
      <c r="E31" s="18" t="s">
        <v>236</v>
      </c>
      <c r="F31" s="19" t="s">
        <v>1179</v>
      </c>
      <c r="G31" s="12">
        <v>1658964.40157</v>
      </c>
    </row>
    <row r="32" spans="3:7">
      <c r="E32" s="18" t="s">
        <v>238</v>
      </c>
      <c r="F32" s="19" t="s">
        <v>235</v>
      </c>
      <c r="G32" s="12">
        <v>6405292.9629800003</v>
      </c>
    </row>
    <row r="33" spans="3:7">
      <c r="E33" s="18" t="s">
        <v>240</v>
      </c>
      <c r="F33" s="19" t="s">
        <v>237</v>
      </c>
      <c r="G33" s="12">
        <v>4258084.8140000002</v>
      </c>
    </row>
    <row r="34" spans="3:7">
      <c r="E34" s="18" t="s">
        <v>321</v>
      </c>
      <c r="F34" s="19" t="s">
        <v>239</v>
      </c>
      <c r="G34" s="12">
        <v>82592</v>
      </c>
    </row>
    <row r="35" spans="3:7">
      <c r="E35" s="18" t="s">
        <v>323</v>
      </c>
      <c r="F35" s="19" t="s">
        <v>241</v>
      </c>
      <c r="G35" s="12">
        <v>2756330.34552</v>
      </c>
    </row>
    <row r="36" spans="3:7">
      <c r="E36" s="18" t="s">
        <v>324</v>
      </c>
      <c r="F36" s="19" t="s">
        <v>226</v>
      </c>
      <c r="G36" s="12">
        <v>56965.998899999999</v>
      </c>
    </row>
    <row r="37" spans="3:7">
      <c r="E37" s="18" t="s">
        <v>1178</v>
      </c>
      <c r="F37" s="19" t="s">
        <v>266</v>
      </c>
      <c r="G37" s="12">
        <v>1129</v>
      </c>
    </row>
    <row r="38" spans="3:7" ht="21">
      <c r="E38" s="18" t="s">
        <v>1860</v>
      </c>
      <c r="F38" s="19" t="s">
        <v>1864</v>
      </c>
      <c r="G38" s="12">
        <v>1546827</v>
      </c>
    </row>
    <row r="39" spans="3:7" ht="21">
      <c r="E39" s="18" t="s">
        <v>219</v>
      </c>
      <c r="F39" s="19" t="s">
        <v>256</v>
      </c>
      <c r="G39" s="12">
        <v>637506.02919999999</v>
      </c>
    </row>
    <row r="40" spans="3:7" ht="42">
      <c r="E40" s="18" t="s">
        <v>1201</v>
      </c>
      <c r="F40" s="19" t="s">
        <v>1202</v>
      </c>
      <c r="G40" s="12">
        <v>12872221</v>
      </c>
    </row>
    <row r="41" spans="3:7" ht="21">
      <c r="D41" s="18" t="s">
        <v>961</v>
      </c>
      <c r="F41" s="19" t="s">
        <v>1683</v>
      </c>
      <c r="G41" s="12">
        <v>139969.9687</v>
      </c>
    </row>
    <row r="42" spans="3:7" ht="21">
      <c r="E42" s="18" t="s">
        <v>236</v>
      </c>
      <c r="F42" s="19" t="s">
        <v>1684</v>
      </c>
      <c r="G42" s="12">
        <v>139969.96874000001</v>
      </c>
    </row>
    <row r="43" spans="3:7" ht="21">
      <c r="D43" s="18" t="s">
        <v>1678</v>
      </c>
      <c r="F43" s="19" t="s">
        <v>962</v>
      </c>
      <c r="G43" s="12">
        <v>143520</v>
      </c>
    </row>
    <row r="44" spans="3:7" ht="21">
      <c r="D44" s="18" t="s">
        <v>1685</v>
      </c>
      <c r="F44" s="19" t="s">
        <v>1190</v>
      </c>
      <c r="G44" s="12">
        <v>13546927.1932</v>
      </c>
    </row>
    <row r="45" spans="3:7">
      <c r="E45" s="18" t="s">
        <v>229</v>
      </c>
      <c r="F45" s="19" t="s">
        <v>245</v>
      </c>
      <c r="G45" s="12">
        <v>13545919.193399999</v>
      </c>
    </row>
    <row r="46" spans="3:7" ht="21">
      <c r="E46" s="18" t="s">
        <v>1672</v>
      </c>
      <c r="F46" s="19" t="s">
        <v>1686</v>
      </c>
      <c r="G46" s="12">
        <v>1008</v>
      </c>
    </row>
    <row r="47" spans="3:7">
      <c r="C47" s="18" t="s">
        <v>223</v>
      </c>
      <c r="F47" s="19" t="s">
        <v>224</v>
      </c>
      <c r="G47" s="12">
        <v>0</v>
      </c>
    </row>
    <row r="48" spans="3:7" ht="21">
      <c r="D48" s="18" t="s">
        <v>965</v>
      </c>
      <c r="F48" s="19" t="s">
        <v>1125</v>
      </c>
      <c r="G48" s="12">
        <v>0</v>
      </c>
    </row>
    <row r="49" spans="2:7" ht="31.5">
      <c r="D49" s="18" t="s">
        <v>966</v>
      </c>
      <c r="F49" s="19" t="s">
        <v>1181</v>
      </c>
      <c r="G49" s="12">
        <v>0</v>
      </c>
    </row>
    <row r="50" spans="2:7" ht="21">
      <c r="D50" s="18" t="s">
        <v>961</v>
      </c>
      <c r="F50" s="19" t="s">
        <v>1683</v>
      </c>
      <c r="G50" s="12">
        <v>0</v>
      </c>
    </row>
    <row r="51" spans="2:7">
      <c r="C51" s="18" t="s">
        <v>242</v>
      </c>
      <c r="F51" s="19" t="s">
        <v>243</v>
      </c>
      <c r="G51" s="12">
        <v>0</v>
      </c>
    </row>
    <row r="52" spans="2:7" ht="21">
      <c r="D52" s="18" t="s">
        <v>961</v>
      </c>
      <c r="F52" s="19" t="s">
        <v>962</v>
      </c>
      <c r="G52" s="12">
        <v>0</v>
      </c>
    </row>
    <row r="53" spans="2:7" ht="21">
      <c r="D53" s="18" t="s">
        <v>1189</v>
      </c>
      <c r="F53" s="19" t="s">
        <v>1190</v>
      </c>
      <c r="G53" s="12">
        <v>0</v>
      </c>
    </row>
    <row r="54" spans="2:7">
      <c r="C54" s="18" t="s">
        <v>246</v>
      </c>
      <c r="F54" s="19" t="s">
        <v>3</v>
      </c>
      <c r="G54" s="12">
        <v>12606120.4264</v>
      </c>
    </row>
    <row r="55" spans="2:7" ht="21">
      <c r="D55" s="18" t="s">
        <v>314</v>
      </c>
      <c r="F55" s="19" t="s">
        <v>1191</v>
      </c>
      <c r="G55" s="12">
        <v>12606120.4264</v>
      </c>
    </row>
    <row r="56" spans="2:7">
      <c r="E56" s="18" t="s">
        <v>229</v>
      </c>
      <c r="F56" s="19" t="s">
        <v>247</v>
      </c>
      <c r="G56" s="12">
        <v>263068</v>
      </c>
    </row>
    <row r="57" spans="2:7">
      <c r="E57" s="18" t="s">
        <v>230</v>
      </c>
      <c r="F57" s="19" t="s">
        <v>1192</v>
      </c>
      <c r="G57" s="12">
        <v>11750595.286350001</v>
      </c>
    </row>
    <row r="58" spans="2:7">
      <c r="E58" s="18" t="s">
        <v>234</v>
      </c>
      <c r="F58" s="19" t="s">
        <v>268</v>
      </c>
      <c r="G58" s="12">
        <v>88363</v>
      </c>
    </row>
    <row r="59" spans="2:7" ht="21">
      <c r="E59" s="18" t="s">
        <v>219</v>
      </c>
      <c r="F59" s="19" t="s">
        <v>1193</v>
      </c>
      <c r="G59" s="12">
        <v>504094.14</v>
      </c>
    </row>
    <row r="60" spans="2:7">
      <c r="B60" s="18" t="s">
        <v>249</v>
      </c>
      <c r="F60" s="19" t="s">
        <v>250</v>
      </c>
      <c r="G60" s="12">
        <v>46199390.171800002</v>
      </c>
    </row>
    <row r="61" spans="2:7">
      <c r="C61" s="18" t="s">
        <v>218</v>
      </c>
      <c r="F61" s="19" t="s">
        <v>0</v>
      </c>
      <c r="G61" s="12">
        <v>5466471.7734000003</v>
      </c>
    </row>
    <row r="62" spans="2:7" ht="21">
      <c r="D62" s="18" t="s">
        <v>251</v>
      </c>
      <c r="F62" s="19" t="s">
        <v>1197</v>
      </c>
      <c r="G62" s="12">
        <v>5466471.7734000003</v>
      </c>
    </row>
    <row r="63" spans="2:7">
      <c r="C63" s="18" t="s">
        <v>1674</v>
      </c>
      <c r="F63" s="19" t="s">
        <v>1675</v>
      </c>
      <c r="G63" s="12">
        <v>40732918.3983</v>
      </c>
    </row>
    <row r="64" spans="2:7">
      <c r="D64" s="18" t="s">
        <v>307</v>
      </c>
      <c r="F64" s="19" t="s">
        <v>1689</v>
      </c>
      <c r="G64" s="12">
        <v>16736522.8007</v>
      </c>
    </row>
    <row r="65" spans="4:8">
      <c r="E65" s="18" t="s">
        <v>229</v>
      </c>
      <c r="F65" s="19" t="s">
        <v>1690</v>
      </c>
      <c r="G65" s="12">
        <v>13960954.313899999</v>
      </c>
    </row>
    <row r="66" spans="4:8" ht="21">
      <c r="E66" s="18" t="s">
        <v>236</v>
      </c>
      <c r="F66" s="19" t="s">
        <v>1677</v>
      </c>
      <c r="G66" s="12">
        <v>267595.99939999997</v>
      </c>
    </row>
    <row r="67" spans="4:8" ht="21">
      <c r="E67" s="18" t="s">
        <v>238</v>
      </c>
      <c r="F67" s="19" t="s">
        <v>1671</v>
      </c>
      <c r="G67" s="12">
        <v>819911.04169999994</v>
      </c>
    </row>
    <row r="68" spans="4:8">
      <c r="E68" s="18" t="s">
        <v>240</v>
      </c>
      <c r="F68" s="19" t="s">
        <v>1691</v>
      </c>
      <c r="G68" s="12">
        <v>1393037.2</v>
      </c>
    </row>
    <row r="69" spans="4:8">
      <c r="E69" s="18" t="s">
        <v>219</v>
      </c>
      <c r="F69" s="19" t="s">
        <v>1692</v>
      </c>
      <c r="G69" s="12">
        <v>295024.24589999998</v>
      </c>
    </row>
    <row r="70" spans="4:8">
      <c r="D70" s="18" t="s">
        <v>254</v>
      </c>
      <c r="F70" s="19" t="s">
        <v>72</v>
      </c>
      <c r="G70" s="12">
        <v>1382147</v>
      </c>
    </row>
    <row r="71" spans="4:8">
      <c r="D71" s="18" t="s">
        <v>257</v>
      </c>
      <c r="F71" s="19" t="s">
        <v>258</v>
      </c>
      <c r="G71" s="12">
        <v>11405118.2312</v>
      </c>
    </row>
    <row r="72" spans="4:8" ht="12.75">
      <c r="E72" s="18" t="s">
        <v>248</v>
      </c>
      <c r="F72" s="19" t="s">
        <v>259</v>
      </c>
      <c r="G72" s="20">
        <v>5339917</v>
      </c>
      <c r="H72" s="619" t="s">
        <v>1865</v>
      </c>
    </row>
    <row r="73" spans="4:8">
      <c r="E73" s="18" t="s">
        <v>255</v>
      </c>
      <c r="F73" s="19" t="s">
        <v>260</v>
      </c>
      <c r="G73" s="12">
        <v>6065201.2313000001</v>
      </c>
    </row>
    <row r="74" spans="4:8">
      <c r="D74" s="18" t="s">
        <v>264</v>
      </c>
      <c r="F74" s="19" t="s">
        <v>265</v>
      </c>
      <c r="G74" s="12">
        <v>10709694</v>
      </c>
    </row>
    <row r="75" spans="4:8" ht="21">
      <c r="D75" s="18" t="s">
        <v>967</v>
      </c>
      <c r="F75" s="19" t="s">
        <v>1198</v>
      </c>
      <c r="G75" s="12">
        <v>124786.3046</v>
      </c>
    </row>
    <row r="76" spans="4:8" ht="21">
      <c r="D76" s="18" t="s">
        <v>1676</v>
      </c>
      <c r="F76" s="19" t="s">
        <v>1693</v>
      </c>
      <c r="G76" s="12">
        <v>62306.919800000003</v>
      </c>
    </row>
    <row r="77" spans="4:8">
      <c r="E77" s="18" t="s">
        <v>248</v>
      </c>
      <c r="F77" s="19" t="s">
        <v>259</v>
      </c>
      <c r="G77" s="12">
        <v>56967.199999999997</v>
      </c>
    </row>
    <row r="78" spans="4:8">
      <c r="E78" s="18" t="s">
        <v>255</v>
      </c>
      <c r="F78" s="19" t="s">
        <v>260</v>
      </c>
      <c r="G78" s="12">
        <v>5339.71983</v>
      </c>
    </row>
    <row r="79" spans="4:8">
      <c r="D79" s="18" t="s">
        <v>230</v>
      </c>
      <c r="F79" s="19" t="s">
        <v>1673</v>
      </c>
      <c r="G79" s="12">
        <v>235430.14199999999</v>
      </c>
    </row>
    <row r="80" spans="4:8" ht="52.5">
      <c r="D80" s="18" t="s">
        <v>240</v>
      </c>
      <c r="F80" s="19" t="s">
        <v>1199</v>
      </c>
      <c r="G80" s="12">
        <v>76913</v>
      </c>
    </row>
    <row r="81" spans="3:7">
      <c r="C81" s="18" t="s">
        <v>223</v>
      </c>
      <c r="F81" s="19" t="s">
        <v>224</v>
      </c>
      <c r="G81" s="12">
        <v>0</v>
      </c>
    </row>
    <row r="82" spans="3:7">
      <c r="D82" s="18" t="s">
        <v>254</v>
      </c>
      <c r="F82" s="19" t="s">
        <v>72</v>
      </c>
      <c r="G82" s="12">
        <v>0</v>
      </c>
    </row>
    <row r="83" spans="3:7">
      <c r="D83" s="18" t="s">
        <v>257</v>
      </c>
      <c r="F83" s="19" t="s">
        <v>258</v>
      </c>
      <c r="G83" s="12">
        <v>0</v>
      </c>
    </row>
    <row r="84" spans="3:7">
      <c r="D84" s="18" t="s">
        <v>264</v>
      </c>
      <c r="F84" s="19" t="s">
        <v>265</v>
      </c>
      <c r="G84" s="12">
        <v>0</v>
      </c>
    </row>
    <row r="85" spans="3:7" ht="21">
      <c r="D85" s="18" t="s">
        <v>967</v>
      </c>
      <c r="F85" s="19" t="s">
        <v>1198</v>
      </c>
      <c r="G85" s="12">
        <v>0</v>
      </c>
    </row>
    <row r="86" spans="3:7" ht="21">
      <c r="D86" s="18" t="s">
        <v>1676</v>
      </c>
      <c r="F86" s="19" t="s">
        <v>1693</v>
      </c>
      <c r="G86" s="12">
        <v>0</v>
      </c>
    </row>
  </sheetData>
  <mergeCells count="6">
    <mergeCell ref="G5:G6"/>
    <mergeCell ref="A7:E7"/>
    <mergeCell ref="A1:G1"/>
    <mergeCell ref="A2:G2"/>
    <mergeCell ref="A5:E6"/>
    <mergeCell ref="F5:F6"/>
  </mergeCells>
  <printOptions horizontalCentered="1"/>
  <pageMargins left="0.19685039370078741" right="0.19685039370078741" top="0.19685039370078741" bottom="0.15748031496062992" header="0.19685039370078741" footer="0.19685039370078741"/>
  <pageSetup paperSize="9" scale="72" firstPageNumber="10" fitToHeight="0" orientation="landscape" useFirstPageNumber="1" r:id="rId1"/>
  <headerFooter alignWithMargins="0"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4"/>
  <sheetViews>
    <sheetView showGridLines="0" topLeftCell="D7" zoomScale="75" zoomScaleNormal="75" workbookViewId="0">
      <selection activeCell="V23" sqref="V23"/>
    </sheetView>
  </sheetViews>
  <sheetFormatPr defaultRowHeight="14.25"/>
  <cols>
    <col min="1" max="1" width="6.42578125" style="615" bestFit="1" customWidth="1"/>
    <col min="2" max="2" width="54.28515625" style="571" customWidth="1"/>
    <col min="3" max="4" width="17" style="571" customWidth="1"/>
    <col min="5" max="5" width="19.28515625" style="571" customWidth="1"/>
    <col min="6" max="6" width="16.5703125" style="571" customWidth="1"/>
    <col min="7" max="7" width="17" style="571" customWidth="1"/>
    <col min="8" max="8" width="18.140625" style="571" customWidth="1"/>
    <col min="9" max="9" width="15.140625" style="571" customWidth="1"/>
    <col min="10" max="10" width="17.28515625" style="571" customWidth="1"/>
    <col min="11" max="11" width="16.7109375" style="571" customWidth="1"/>
    <col min="12" max="12" width="19.28515625" style="571" customWidth="1"/>
    <col min="13" max="13" width="20.85546875" style="571" customWidth="1"/>
    <col min="14" max="14" width="18.85546875" style="571" customWidth="1"/>
    <col min="15" max="15" width="18.5703125" style="571" customWidth="1"/>
    <col min="16" max="16" width="18.42578125" style="571" customWidth="1"/>
    <col min="17" max="17" width="18.28515625" style="571" customWidth="1"/>
    <col min="18" max="18" width="9.140625" style="571"/>
    <col min="19" max="19" width="13.5703125" style="571" bestFit="1" customWidth="1"/>
    <col min="20" max="256" width="9.140625" style="571"/>
    <col min="257" max="257" width="6.42578125" style="571" bestFit="1" customWidth="1"/>
    <col min="258" max="258" width="54.28515625" style="571" customWidth="1"/>
    <col min="259" max="260" width="17" style="571" customWidth="1"/>
    <col min="261" max="261" width="19.28515625" style="571" customWidth="1"/>
    <col min="262" max="262" width="16.5703125" style="571" customWidth="1"/>
    <col min="263" max="263" width="17" style="571" customWidth="1"/>
    <col min="264" max="264" width="18.140625" style="571" customWidth="1"/>
    <col min="265" max="265" width="15.140625" style="571" customWidth="1"/>
    <col min="266" max="266" width="17.28515625" style="571" customWidth="1"/>
    <col min="267" max="267" width="16.7109375" style="571" customWidth="1"/>
    <col min="268" max="268" width="19.28515625" style="571" customWidth="1"/>
    <col min="269" max="269" width="20.85546875" style="571" customWidth="1"/>
    <col min="270" max="270" width="18.85546875" style="571" customWidth="1"/>
    <col min="271" max="271" width="18.5703125" style="571" customWidth="1"/>
    <col min="272" max="272" width="18.42578125" style="571" customWidth="1"/>
    <col min="273" max="273" width="18.28515625" style="571" customWidth="1"/>
    <col min="274" max="512" width="9.140625" style="571"/>
    <col min="513" max="513" width="6.42578125" style="571" bestFit="1" customWidth="1"/>
    <col min="514" max="514" width="54.28515625" style="571" customWidth="1"/>
    <col min="515" max="516" width="17" style="571" customWidth="1"/>
    <col min="517" max="517" width="19.28515625" style="571" customWidth="1"/>
    <col min="518" max="518" width="16.5703125" style="571" customWidth="1"/>
    <col min="519" max="519" width="17" style="571" customWidth="1"/>
    <col min="520" max="520" width="18.140625" style="571" customWidth="1"/>
    <col min="521" max="521" width="15.140625" style="571" customWidth="1"/>
    <col min="522" max="522" width="17.28515625" style="571" customWidth="1"/>
    <col min="523" max="523" width="16.7109375" style="571" customWidth="1"/>
    <col min="524" max="524" width="19.28515625" style="571" customWidth="1"/>
    <col min="525" max="525" width="20.85546875" style="571" customWidth="1"/>
    <col min="526" max="526" width="18.85546875" style="571" customWidth="1"/>
    <col min="527" max="527" width="18.5703125" style="571" customWidth="1"/>
    <col min="528" max="528" width="18.42578125" style="571" customWidth="1"/>
    <col min="529" max="529" width="18.28515625" style="571" customWidth="1"/>
    <col min="530" max="768" width="9.140625" style="571"/>
    <col min="769" max="769" width="6.42578125" style="571" bestFit="1" customWidth="1"/>
    <col min="770" max="770" width="54.28515625" style="571" customWidth="1"/>
    <col min="771" max="772" width="17" style="571" customWidth="1"/>
    <col min="773" max="773" width="19.28515625" style="571" customWidth="1"/>
    <col min="774" max="774" width="16.5703125" style="571" customWidth="1"/>
    <col min="775" max="775" width="17" style="571" customWidth="1"/>
    <col min="776" max="776" width="18.140625" style="571" customWidth="1"/>
    <col min="777" max="777" width="15.140625" style="571" customWidth="1"/>
    <col min="778" max="778" width="17.28515625" style="571" customWidth="1"/>
    <col min="779" max="779" width="16.7109375" style="571" customWidth="1"/>
    <col min="780" max="780" width="19.28515625" style="571" customWidth="1"/>
    <col min="781" max="781" width="20.85546875" style="571" customWidth="1"/>
    <col min="782" max="782" width="18.85546875" style="571" customWidth="1"/>
    <col min="783" max="783" width="18.5703125" style="571" customWidth="1"/>
    <col min="784" max="784" width="18.42578125" style="571" customWidth="1"/>
    <col min="785" max="785" width="18.28515625" style="571" customWidth="1"/>
    <col min="786" max="1024" width="9.140625" style="571"/>
    <col min="1025" max="1025" width="6.42578125" style="571" bestFit="1" customWidth="1"/>
    <col min="1026" max="1026" width="54.28515625" style="571" customWidth="1"/>
    <col min="1027" max="1028" width="17" style="571" customWidth="1"/>
    <col min="1029" max="1029" width="19.28515625" style="571" customWidth="1"/>
    <col min="1030" max="1030" width="16.5703125" style="571" customWidth="1"/>
    <col min="1031" max="1031" width="17" style="571" customWidth="1"/>
    <col min="1032" max="1032" width="18.140625" style="571" customWidth="1"/>
    <col min="1033" max="1033" width="15.140625" style="571" customWidth="1"/>
    <col min="1034" max="1034" width="17.28515625" style="571" customWidth="1"/>
    <col min="1035" max="1035" width="16.7109375" style="571" customWidth="1"/>
    <col min="1036" max="1036" width="19.28515625" style="571" customWidth="1"/>
    <col min="1037" max="1037" width="20.85546875" style="571" customWidth="1"/>
    <col min="1038" max="1038" width="18.85546875" style="571" customWidth="1"/>
    <col min="1039" max="1039" width="18.5703125" style="571" customWidth="1"/>
    <col min="1040" max="1040" width="18.42578125" style="571" customWidth="1"/>
    <col min="1041" max="1041" width="18.28515625" style="571" customWidth="1"/>
    <col min="1042" max="1280" width="9.140625" style="571"/>
    <col min="1281" max="1281" width="6.42578125" style="571" bestFit="1" customWidth="1"/>
    <col min="1282" max="1282" width="54.28515625" style="571" customWidth="1"/>
    <col min="1283" max="1284" width="17" style="571" customWidth="1"/>
    <col min="1285" max="1285" width="19.28515625" style="571" customWidth="1"/>
    <col min="1286" max="1286" width="16.5703125" style="571" customWidth="1"/>
    <col min="1287" max="1287" width="17" style="571" customWidth="1"/>
    <col min="1288" max="1288" width="18.140625" style="571" customWidth="1"/>
    <col min="1289" max="1289" width="15.140625" style="571" customWidth="1"/>
    <col min="1290" max="1290" width="17.28515625" style="571" customWidth="1"/>
    <col min="1291" max="1291" width="16.7109375" style="571" customWidth="1"/>
    <col min="1292" max="1292" width="19.28515625" style="571" customWidth="1"/>
    <col min="1293" max="1293" width="20.85546875" style="571" customWidth="1"/>
    <col min="1294" max="1294" width="18.85546875" style="571" customWidth="1"/>
    <col min="1295" max="1295" width="18.5703125" style="571" customWidth="1"/>
    <col min="1296" max="1296" width="18.42578125" style="571" customWidth="1"/>
    <col min="1297" max="1297" width="18.28515625" style="571" customWidth="1"/>
    <col min="1298" max="1536" width="9.140625" style="571"/>
    <col min="1537" max="1537" width="6.42578125" style="571" bestFit="1" customWidth="1"/>
    <col min="1538" max="1538" width="54.28515625" style="571" customWidth="1"/>
    <col min="1539" max="1540" width="17" style="571" customWidth="1"/>
    <col min="1541" max="1541" width="19.28515625" style="571" customWidth="1"/>
    <col min="1542" max="1542" width="16.5703125" style="571" customWidth="1"/>
    <col min="1543" max="1543" width="17" style="571" customWidth="1"/>
    <col min="1544" max="1544" width="18.140625" style="571" customWidth="1"/>
    <col min="1545" max="1545" width="15.140625" style="571" customWidth="1"/>
    <col min="1546" max="1546" width="17.28515625" style="571" customWidth="1"/>
    <col min="1547" max="1547" width="16.7109375" style="571" customWidth="1"/>
    <col min="1548" max="1548" width="19.28515625" style="571" customWidth="1"/>
    <col min="1549" max="1549" width="20.85546875" style="571" customWidth="1"/>
    <col min="1550" max="1550" width="18.85546875" style="571" customWidth="1"/>
    <col min="1551" max="1551" width="18.5703125" style="571" customWidth="1"/>
    <col min="1552" max="1552" width="18.42578125" style="571" customWidth="1"/>
    <col min="1553" max="1553" width="18.28515625" style="571" customWidth="1"/>
    <col min="1554" max="1792" width="9.140625" style="571"/>
    <col min="1793" max="1793" width="6.42578125" style="571" bestFit="1" customWidth="1"/>
    <col min="1794" max="1794" width="54.28515625" style="571" customWidth="1"/>
    <col min="1795" max="1796" width="17" style="571" customWidth="1"/>
    <col min="1797" max="1797" width="19.28515625" style="571" customWidth="1"/>
    <col min="1798" max="1798" width="16.5703125" style="571" customWidth="1"/>
    <col min="1799" max="1799" width="17" style="571" customWidth="1"/>
    <col min="1800" max="1800" width="18.140625" style="571" customWidth="1"/>
    <col min="1801" max="1801" width="15.140625" style="571" customWidth="1"/>
    <col min="1802" max="1802" width="17.28515625" style="571" customWidth="1"/>
    <col min="1803" max="1803" width="16.7109375" style="571" customWidth="1"/>
    <col min="1804" max="1804" width="19.28515625" style="571" customWidth="1"/>
    <col min="1805" max="1805" width="20.85546875" style="571" customWidth="1"/>
    <col min="1806" max="1806" width="18.85546875" style="571" customWidth="1"/>
    <col min="1807" max="1807" width="18.5703125" style="571" customWidth="1"/>
    <col min="1808" max="1808" width="18.42578125" style="571" customWidth="1"/>
    <col min="1809" max="1809" width="18.28515625" style="571" customWidth="1"/>
    <col min="1810" max="2048" width="9.140625" style="571"/>
    <col min="2049" max="2049" width="6.42578125" style="571" bestFit="1" customWidth="1"/>
    <col min="2050" max="2050" width="54.28515625" style="571" customWidth="1"/>
    <col min="2051" max="2052" width="17" style="571" customWidth="1"/>
    <col min="2053" max="2053" width="19.28515625" style="571" customWidth="1"/>
    <col min="2054" max="2054" width="16.5703125" style="571" customWidth="1"/>
    <col min="2055" max="2055" width="17" style="571" customWidth="1"/>
    <col min="2056" max="2056" width="18.140625" style="571" customWidth="1"/>
    <col min="2057" max="2057" width="15.140625" style="571" customWidth="1"/>
    <col min="2058" max="2058" width="17.28515625" style="571" customWidth="1"/>
    <col min="2059" max="2059" width="16.7109375" style="571" customWidth="1"/>
    <col min="2060" max="2060" width="19.28515625" style="571" customWidth="1"/>
    <col min="2061" max="2061" width="20.85546875" style="571" customWidth="1"/>
    <col min="2062" max="2062" width="18.85546875" style="571" customWidth="1"/>
    <col min="2063" max="2063" width="18.5703125" style="571" customWidth="1"/>
    <col min="2064" max="2064" width="18.42578125" style="571" customWidth="1"/>
    <col min="2065" max="2065" width="18.28515625" style="571" customWidth="1"/>
    <col min="2066" max="2304" width="9.140625" style="571"/>
    <col min="2305" max="2305" width="6.42578125" style="571" bestFit="1" customWidth="1"/>
    <col min="2306" max="2306" width="54.28515625" style="571" customWidth="1"/>
    <col min="2307" max="2308" width="17" style="571" customWidth="1"/>
    <col min="2309" max="2309" width="19.28515625" style="571" customWidth="1"/>
    <col min="2310" max="2310" width="16.5703125" style="571" customWidth="1"/>
    <col min="2311" max="2311" width="17" style="571" customWidth="1"/>
    <col min="2312" max="2312" width="18.140625" style="571" customWidth="1"/>
    <col min="2313" max="2313" width="15.140625" style="571" customWidth="1"/>
    <col min="2314" max="2314" width="17.28515625" style="571" customWidth="1"/>
    <col min="2315" max="2315" width="16.7109375" style="571" customWidth="1"/>
    <col min="2316" max="2316" width="19.28515625" style="571" customWidth="1"/>
    <col min="2317" max="2317" width="20.85546875" style="571" customWidth="1"/>
    <col min="2318" max="2318" width="18.85546875" style="571" customWidth="1"/>
    <col min="2319" max="2319" width="18.5703125" style="571" customWidth="1"/>
    <col min="2320" max="2320" width="18.42578125" style="571" customWidth="1"/>
    <col min="2321" max="2321" width="18.28515625" style="571" customWidth="1"/>
    <col min="2322" max="2560" width="9.140625" style="571"/>
    <col min="2561" max="2561" width="6.42578125" style="571" bestFit="1" customWidth="1"/>
    <col min="2562" max="2562" width="54.28515625" style="571" customWidth="1"/>
    <col min="2563" max="2564" width="17" style="571" customWidth="1"/>
    <col min="2565" max="2565" width="19.28515625" style="571" customWidth="1"/>
    <col min="2566" max="2566" width="16.5703125" style="571" customWidth="1"/>
    <col min="2567" max="2567" width="17" style="571" customWidth="1"/>
    <col min="2568" max="2568" width="18.140625" style="571" customWidth="1"/>
    <col min="2569" max="2569" width="15.140625" style="571" customWidth="1"/>
    <col min="2570" max="2570" width="17.28515625" style="571" customWidth="1"/>
    <col min="2571" max="2571" width="16.7109375" style="571" customWidth="1"/>
    <col min="2572" max="2572" width="19.28515625" style="571" customWidth="1"/>
    <col min="2573" max="2573" width="20.85546875" style="571" customWidth="1"/>
    <col min="2574" max="2574" width="18.85546875" style="571" customWidth="1"/>
    <col min="2575" max="2575" width="18.5703125" style="571" customWidth="1"/>
    <col min="2576" max="2576" width="18.42578125" style="571" customWidth="1"/>
    <col min="2577" max="2577" width="18.28515625" style="571" customWidth="1"/>
    <col min="2578" max="2816" width="9.140625" style="571"/>
    <col min="2817" max="2817" width="6.42578125" style="571" bestFit="1" customWidth="1"/>
    <col min="2818" max="2818" width="54.28515625" style="571" customWidth="1"/>
    <col min="2819" max="2820" width="17" style="571" customWidth="1"/>
    <col min="2821" max="2821" width="19.28515625" style="571" customWidth="1"/>
    <col min="2822" max="2822" width="16.5703125" style="571" customWidth="1"/>
    <col min="2823" max="2823" width="17" style="571" customWidth="1"/>
    <col min="2824" max="2824" width="18.140625" style="571" customWidth="1"/>
    <col min="2825" max="2825" width="15.140625" style="571" customWidth="1"/>
    <col min="2826" max="2826" width="17.28515625" style="571" customWidth="1"/>
    <col min="2827" max="2827" width="16.7109375" style="571" customWidth="1"/>
    <col min="2828" max="2828" width="19.28515625" style="571" customWidth="1"/>
    <col min="2829" max="2829" width="20.85546875" style="571" customWidth="1"/>
    <col min="2830" max="2830" width="18.85546875" style="571" customWidth="1"/>
    <col min="2831" max="2831" width="18.5703125" style="571" customWidth="1"/>
    <col min="2832" max="2832" width="18.42578125" style="571" customWidth="1"/>
    <col min="2833" max="2833" width="18.28515625" style="571" customWidth="1"/>
    <col min="2834" max="3072" width="9.140625" style="571"/>
    <col min="3073" max="3073" width="6.42578125" style="571" bestFit="1" customWidth="1"/>
    <col min="3074" max="3074" width="54.28515625" style="571" customWidth="1"/>
    <col min="3075" max="3076" width="17" style="571" customWidth="1"/>
    <col min="3077" max="3077" width="19.28515625" style="571" customWidth="1"/>
    <col min="3078" max="3078" width="16.5703125" style="571" customWidth="1"/>
    <col min="3079" max="3079" width="17" style="571" customWidth="1"/>
    <col min="3080" max="3080" width="18.140625" style="571" customWidth="1"/>
    <col min="3081" max="3081" width="15.140625" style="571" customWidth="1"/>
    <col min="3082" max="3082" width="17.28515625" style="571" customWidth="1"/>
    <col min="3083" max="3083" width="16.7109375" style="571" customWidth="1"/>
    <col min="3084" max="3084" width="19.28515625" style="571" customWidth="1"/>
    <col min="3085" max="3085" width="20.85546875" style="571" customWidth="1"/>
    <col min="3086" max="3086" width="18.85546875" style="571" customWidth="1"/>
    <col min="3087" max="3087" width="18.5703125" style="571" customWidth="1"/>
    <col min="3088" max="3088" width="18.42578125" style="571" customWidth="1"/>
    <col min="3089" max="3089" width="18.28515625" style="571" customWidth="1"/>
    <col min="3090" max="3328" width="9.140625" style="571"/>
    <col min="3329" max="3329" width="6.42578125" style="571" bestFit="1" customWidth="1"/>
    <col min="3330" max="3330" width="54.28515625" style="571" customWidth="1"/>
    <col min="3331" max="3332" width="17" style="571" customWidth="1"/>
    <col min="3333" max="3333" width="19.28515625" style="571" customWidth="1"/>
    <col min="3334" max="3334" width="16.5703125" style="571" customWidth="1"/>
    <col min="3335" max="3335" width="17" style="571" customWidth="1"/>
    <col min="3336" max="3336" width="18.140625" style="571" customWidth="1"/>
    <col min="3337" max="3337" width="15.140625" style="571" customWidth="1"/>
    <col min="3338" max="3338" width="17.28515625" style="571" customWidth="1"/>
    <col min="3339" max="3339" width="16.7109375" style="571" customWidth="1"/>
    <col min="3340" max="3340" width="19.28515625" style="571" customWidth="1"/>
    <col min="3341" max="3341" width="20.85546875" style="571" customWidth="1"/>
    <col min="3342" max="3342" width="18.85546875" style="571" customWidth="1"/>
    <col min="3343" max="3343" width="18.5703125" style="571" customWidth="1"/>
    <col min="3344" max="3344" width="18.42578125" style="571" customWidth="1"/>
    <col min="3345" max="3345" width="18.28515625" style="571" customWidth="1"/>
    <col min="3346" max="3584" width="9.140625" style="571"/>
    <col min="3585" max="3585" width="6.42578125" style="571" bestFit="1" customWidth="1"/>
    <col min="3586" max="3586" width="54.28515625" style="571" customWidth="1"/>
    <col min="3587" max="3588" width="17" style="571" customWidth="1"/>
    <col min="3589" max="3589" width="19.28515625" style="571" customWidth="1"/>
    <col min="3590" max="3590" width="16.5703125" style="571" customWidth="1"/>
    <col min="3591" max="3591" width="17" style="571" customWidth="1"/>
    <col min="3592" max="3592" width="18.140625" style="571" customWidth="1"/>
    <col min="3593" max="3593" width="15.140625" style="571" customWidth="1"/>
    <col min="3594" max="3594" width="17.28515625" style="571" customWidth="1"/>
    <col min="3595" max="3595" width="16.7109375" style="571" customWidth="1"/>
    <col min="3596" max="3596" width="19.28515625" style="571" customWidth="1"/>
    <col min="3597" max="3597" width="20.85546875" style="571" customWidth="1"/>
    <col min="3598" max="3598" width="18.85546875" style="571" customWidth="1"/>
    <col min="3599" max="3599" width="18.5703125" style="571" customWidth="1"/>
    <col min="3600" max="3600" width="18.42578125" style="571" customWidth="1"/>
    <col min="3601" max="3601" width="18.28515625" style="571" customWidth="1"/>
    <col min="3602" max="3840" width="9.140625" style="571"/>
    <col min="3841" max="3841" width="6.42578125" style="571" bestFit="1" customWidth="1"/>
    <col min="3842" max="3842" width="54.28515625" style="571" customWidth="1"/>
    <col min="3843" max="3844" width="17" style="571" customWidth="1"/>
    <col min="3845" max="3845" width="19.28515625" style="571" customWidth="1"/>
    <col min="3846" max="3846" width="16.5703125" style="571" customWidth="1"/>
    <col min="3847" max="3847" width="17" style="571" customWidth="1"/>
    <col min="3848" max="3848" width="18.140625" style="571" customWidth="1"/>
    <col min="3849" max="3849" width="15.140625" style="571" customWidth="1"/>
    <col min="3850" max="3850" width="17.28515625" style="571" customWidth="1"/>
    <col min="3851" max="3851" width="16.7109375" style="571" customWidth="1"/>
    <col min="3852" max="3852" width="19.28515625" style="571" customWidth="1"/>
    <col min="3853" max="3853" width="20.85546875" style="571" customWidth="1"/>
    <col min="3854" max="3854" width="18.85546875" style="571" customWidth="1"/>
    <col min="3855" max="3855" width="18.5703125" style="571" customWidth="1"/>
    <col min="3856" max="3856" width="18.42578125" style="571" customWidth="1"/>
    <col min="3857" max="3857" width="18.28515625" style="571" customWidth="1"/>
    <col min="3858" max="4096" width="9.140625" style="571"/>
    <col min="4097" max="4097" width="6.42578125" style="571" bestFit="1" customWidth="1"/>
    <col min="4098" max="4098" width="54.28515625" style="571" customWidth="1"/>
    <col min="4099" max="4100" width="17" style="571" customWidth="1"/>
    <col min="4101" max="4101" width="19.28515625" style="571" customWidth="1"/>
    <col min="4102" max="4102" width="16.5703125" style="571" customWidth="1"/>
    <col min="4103" max="4103" width="17" style="571" customWidth="1"/>
    <col min="4104" max="4104" width="18.140625" style="571" customWidth="1"/>
    <col min="4105" max="4105" width="15.140625" style="571" customWidth="1"/>
    <col min="4106" max="4106" width="17.28515625" style="571" customWidth="1"/>
    <col min="4107" max="4107" width="16.7109375" style="571" customWidth="1"/>
    <col min="4108" max="4108" width="19.28515625" style="571" customWidth="1"/>
    <col min="4109" max="4109" width="20.85546875" style="571" customWidth="1"/>
    <col min="4110" max="4110" width="18.85546875" style="571" customWidth="1"/>
    <col min="4111" max="4111" width="18.5703125" style="571" customWidth="1"/>
    <col min="4112" max="4112" width="18.42578125" style="571" customWidth="1"/>
    <col min="4113" max="4113" width="18.28515625" style="571" customWidth="1"/>
    <col min="4114" max="4352" width="9.140625" style="571"/>
    <col min="4353" max="4353" width="6.42578125" style="571" bestFit="1" customWidth="1"/>
    <col min="4354" max="4354" width="54.28515625" style="571" customWidth="1"/>
    <col min="4355" max="4356" width="17" style="571" customWidth="1"/>
    <col min="4357" max="4357" width="19.28515625" style="571" customWidth="1"/>
    <col min="4358" max="4358" width="16.5703125" style="571" customWidth="1"/>
    <col min="4359" max="4359" width="17" style="571" customWidth="1"/>
    <col min="4360" max="4360" width="18.140625" style="571" customWidth="1"/>
    <col min="4361" max="4361" width="15.140625" style="571" customWidth="1"/>
    <col min="4362" max="4362" width="17.28515625" style="571" customWidth="1"/>
    <col min="4363" max="4363" width="16.7109375" style="571" customWidth="1"/>
    <col min="4364" max="4364" width="19.28515625" style="571" customWidth="1"/>
    <col min="4365" max="4365" width="20.85546875" style="571" customWidth="1"/>
    <col min="4366" max="4366" width="18.85546875" style="571" customWidth="1"/>
    <col min="4367" max="4367" width="18.5703125" style="571" customWidth="1"/>
    <col min="4368" max="4368" width="18.42578125" style="571" customWidth="1"/>
    <col min="4369" max="4369" width="18.28515625" style="571" customWidth="1"/>
    <col min="4370" max="4608" width="9.140625" style="571"/>
    <col min="4609" max="4609" width="6.42578125" style="571" bestFit="1" customWidth="1"/>
    <col min="4610" max="4610" width="54.28515625" style="571" customWidth="1"/>
    <col min="4611" max="4612" width="17" style="571" customWidth="1"/>
    <col min="4613" max="4613" width="19.28515625" style="571" customWidth="1"/>
    <col min="4614" max="4614" width="16.5703125" style="571" customWidth="1"/>
    <col min="4615" max="4615" width="17" style="571" customWidth="1"/>
    <col min="4616" max="4616" width="18.140625" style="571" customWidth="1"/>
    <col min="4617" max="4617" width="15.140625" style="571" customWidth="1"/>
    <col min="4618" max="4618" width="17.28515625" style="571" customWidth="1"/>
    <col min="4619" max="4619" width="16.7109375" style="571" customWidth="1"/>
    <col min="4620" max="4620" width="19.28515625" style="571" customWidth="1"/>
    <col min="4621" max="4621" width="20.85546875" style="571" customWidth="1"/>
    <col min="4622" max="4622" width="18.85546875" style="571" customWidth="1"/>
    <col min="4623" max="4623" width="18.5703125" style="571" customWidth="1"/>
    <col min="4624" max="4624" width="18.42578125" style="571" customWidth="1"/>
    <col min="4625" max="4625" width="18.28515625" style="571" customWidth="1"/>
    <col min="4626" max="4864" width="9.140625" style="571"/>
    <col min="4865" max="4865" width="6.42578125" style="571" bestFit="1" customWidth="1"/>
    <col min="4866" max="4866" width="54.28515625" style="571" customWidth="1"/>
    <col min="4867" max="4868" width="17" style="571" customWidth="1"/>
    <col min="4869" max="4869" width="19.28515625" style="571" customWidth="1"/>
    <col min="4870" max="4870" width="16.5703125" style="571" customWidth="1"/>
    <col min="4871" max="4871" width="17" style="571" customWidth="1"/>
    <col min="4872" max="4872" width="18.140625" style="571" customWidth="1"/>
    <col min="4873" max="4873" width="15.140625" style="571" customWidth="1"/>
    <col min="4874" max="4874" width="17.28515625" style="571" customWidth="1"/>
    <col min="4875" max="4875" width="16.7109375" style="571" customWidth="1"/>
    <col min="4876" max="4876" width="19.28515625" style="571" customWidth="1"/>
    <col min="4877" max="4877" width="20.85546875" style="571" customWidth="1"/>
    <col min="4878" max="4878" width="18.85546875" style="571" customWidth="1"/>
    <col min="4879" max="4879" width="18.5703125" style="571" customWidth="1"/>
    <col min="4880" max="4880" width="18.42578125" style="571" customWidth="1"/>
    <col min="4881" max="4881" width="18.28515625" style="571" customWidth="1"/>
    <col min="4882" max="5120" width="9.140625" style="571"/>
    <col min="5121" max="5121" width="6.42578125" style="571" bestFit="1" customWidth="1"/>
    <col min="5122" max="5122" width="54.28515625" style="571" customWidth="1"/>
    <col min="5123" max="5124" width="17" style="571" customWidth="1"/>
    <col min="5125" max="5125" width="19.28515625" style="571" customWidth="1"/>
    <col min="5126" max="5126" width="16.5703125" style="571" customWidth="1"/>
    <col min="5127" max="5127" width="17" style="571" customWidth="1"/>
    <col min="5128" max="5128" width="18.140625" style="571" customWidth="1"/>
    <col min="5129" max="5129" width="15.140625" style="571" customWidth="1"/>
    <col min="5130" max="5130" width="17.28515625" style="571" customWidth="1"/>
    <col min="5131" max="5131" width="16.7109375" style="571" customWidth="1"/>
    <col min="5132" max="5132" width="19.28515625" style="571" customWidth="1"/>
    <col min="5133" max="5133" width="20.85546875" style="571" customWidth="1"/>
    <col min="5134" max="5134" width="18.85546875" style="571" customWidth="1"/>
    <col min="5135" max="5135" width="18.5703125" style="571" customWidth="1"/>
    <col min="5136" max="5136" width="18.42578125" style="571" customWidth="1"/>
    <col min="5137" max="5137" width="18.28515625" style="571" customWidth="1"/>
    <col min="5138" max="5376" width="9.140625" style="571"/>
    <col min="5377" max="5377" width="6.42578125" style="571" bestFit="1" customWidth="1"/>
    <col min="5378" max="5378" width="54.28515625" style="571" customWidth="1"/>
    <col min="5379" max="5380" width="17" style="571" customWidth="1"/>
    <col min="5381" max="5381" width="19.28515625" style="571" customWidth="1"/>
    <col min="5382" max="5382" width="16.5703125" style="571" customWidth="1"/>
    <col min="5383" max="5383" width="17" style="571" customWidth="1"/>
    <col min="5384" max="5384" width="18.140625" style="571" customWidth="1"/>
    <col min="5385" max="5385" width="15.140625" style="571" customWidth="1"/>
    <col min="5386" max="5386" width="17.28515625" style="571" customWidth="1"/>
    <col min="5387" max="5387" width="16.7109375" style="571" customWidth="1"/>
    <col min="5388" max="5388" width="19.28515625" style="571" customWidth="1"/>
    <col min="5389" max="5389" width="20.85546875" style="571" customWidth="1"/>
    <col min="5390" max="5390" width="18.85546875" style="571" customWidth="1"/>
    <col min="5391" max="5391" width="18.5703125" style="571" customWidth="1"/>
    <col min="5392" max="5392" width="18.42578125" style="571" customWidth="1"/>
    <col min="5393" max="5393" width="18.28515625" style="571" customWidth="1"/>
    <col min="5394" max="5632" width="9.140625" style="571"/>
    <col min="5633" max="5633" width="6.42578125" style="571" bestFit="1" customWidth="1"/>
    <col min="5634" max="5634" width="54.28515625" style="571" customWidth="1"/>
    <col min="5635" max="5636" width="17" style="571" customWidth="1"/>
    <col min="5637" max="5637" width="19.28515625" style="571" customWidth="1"/>
    <col min="5638" max="5638" width="16.5703125" style="571" customWidth="1"/>
    <col min="5639" max="5639" width="17" style="571" customWidth="1"/>
    <col min="5640" max="5640" width="18.140625" style="571" customWidth="1"/>
    <col min="5641" max="5641" width="15.140625" style="571" customWidth="1"/>
    <col min="5642" max="5642" width="17.28515625" style="571" customWidth="1"/>
    <col min="5643" max="5643" width="16.7109375" style="571" customWidth="1"/>
    <col min="5644" max="5644" width="19.28515625" style="571" customWidth="1"/>
    <col min="5645" max="5645" width="20.85546875" style="571" customWidth="1"/>
    <col min="5646" max="5646" width="18.85546875" style="571" customWidth="1"/>
    <col min="5647" max="5647" width="18.5703125" style="571" customWidth="1"/>
    <col min="5648" max="5648" width="18.42578125" style="571" customWidth="1"/>
    <col min="5649" max="5649" width="18.28515625" style="571" customWidth="1"/>
    <col min="5650" max="5888" width="9.140625" style="571"/>
    <col min="5889" max="5889" width="6.42578125" style="571" bestFit="1" customWidth="1"/>
    <col min="5890" max="5890" width="54.28515625" style="571" customWidth="1"/>
    <col min="5891" max="5892" width="17" style="571" customWidth="1"/>
    <col min="5893" max="5893" width="19.28515625" style="571" customWidth="1"/>
    <col min="5894" max="5894" width="16.5703125" style="571" customWidth="1"/>
    <col min="5895" max="5895" width="17" style="571" customWidth="1"/>
    <col min="5896" max="5896" width="18.140625" style="571" customWidth="1"/>
    <col min="5897" max="5897" width="15.140625" style="571" customWidth="1"/>
    <col min="5898" max="5898" width="17.28515625" style="571" customWidth="1"/>
    <col min="5899" max="5899" width="16.7109375" style="571" customWidth="1"/>
    <col min="5900" max="5900" width="19.28515625" style="571" customWidth="1"/>
    <col min="5901" max="5901" width="20.85546875" style="571" customWidth="1"/>
    <col min="5902" max="5902" width="18.85546875" style="571" customWidth="1"/>
    <col min="5903" max="5903" width="18.5703125" style="571" customWidth="1"/>
    <col min="5904" max="5904" width="18.42578125" style="571" customWidth="1"/>
    <col min="5905" max="5905" width="18.28515625" style="571" customWidth="1"/>
    <col min="5906" max="6144" width="9.140625" style="571"/>
    <col min="6145" max="6145" width="6.42578125" style="571" bestFit="1" customWidth="1"/>
    <col min="6146" max="6146" width="54.28515625" style="571" customWidth="1"/>
    <col min="6147" max="6148" width="17" style="571" customWidth="1"/>
    <col min="6149" max="6149" width="19.28515625" style="571" customWidth="1"/>
    <col min="6150" max="6150" width="16.5703125" style="571" customWidth="1"/>
    <col min="6151" max="6151" width="17" style="571" customWidth="1"/>
    <col min="6152" max="6152" width="18.140625" style="571" customWidth="1"/>
    <col min="6153" max="6153" width="15.140625" style="571" customWidth="1"/>
    <col min="6154" max="6154" width="17.28515625" style="571" customWidth="1"/>
    <col min="6155" max="6155" width="16.7109375" style="571" customWidth="1"/>
    <col min="6156" max="6156" width="19.28515625" style="571" customWidth="1"/>
    <col min="6157" max="6157" width="20.85546875" style="571" customWidth="1"/>
    <col min="6158" max="6158" width="18.85546875" style="571" customWidth="1"/>
    <col min="6159" max="6159" width="18.5703125" style="571" customWidth="1"/>
    <col min="6160" max="6160" width="18.42578125" style="571" customWidth="1"/>
    <col min="6161" max="6161" width="18.28515625" style="571" customWidth="1"/>
    <col min="6162" max="6400" width="9.140625" style="571"/>
    <col min="6401" max="6401" width="6.42578125" style="571" bestFit="1" customWidth="1"/>
    <col min="6402" max="6402" width="54.28515625" style="571" customWidth="1"/>
    <col min="6403" max="6404" width="17" style="571" customWidth="1"/>
    <col min="6405" max="6405" width="19.28515625" style="571" customWidth="1"/>
    <col min="6406" max="6406" width="16.5703125" style="571" customWidth="1"/>
    <col min="6407" max="6407" width="17" style="571" customWidth="1"/>
    <col min="6408" max="6408" width="18.140625" style="571" customWidth="1"/>
    <col min="6409" max="6409" width="15.140625" style="571" customWidth="1"/>
    <col min="6410" max="6410" width="17.28515625" style="571" customWidth="1"/>
    <col min="6411" max="6411" width="16.7109375" style="571" customWidth="1"/>
    <col min="6412" max="6412" width="19.28515625" style="571" customWidth="1"/>
    <col min="6413" max="6413" width="20.85546875" style="571" customWidth="1"/>
    <col min="6414" max="6414" width="18.85546875" style="571" customWidth="1"/>
    <col min="6415" max="6415" width="18.5703125" style="571" customWidth="1"/>
    <col min="6416" max="6416" width="18.42578125" style="571" customWidth="1"/>
    <col min="6417" max="6417" width="18.28515625" style="571" customWidth="1"/>
    <col min="6418" max="6656" width="9.140625" style="571"/>
    <col min="6657" max="6657" width="6.42578125" style="571" bestFit="1" customWidth="1"/>
    <col min="6658" max="6658" width="54.28515625" style="571" customWidth="1"/>
    <col min="6659" max="6660" width="17" style="571" customWidth="1"/>
    <col min="6661" max="6661" width="19.28515625" style="571" customWidth="1"/>
    <col min="6662" max="6662" width="16.5703125" style="571" customWidth="1"/>
    <col min="6663" max="6663" width="17" style="571" customWidth="1"/>
    <col min="6664" max="6664" width="18.140625" style="571" customWidth="1"/>
    <col min="6665" max="6665" width="15.140625" style="571" customWidth="1"/>
    <col min="6666" max="6666" width="17.28515625" style="571" customWidth="1"/>
    <col min="6667" max="6667" width="16.7109375" style="571" customWidth="1"/>
    <col min="6668" max="6668" width="19.28515625" style="571" customWidth="1"/>
    <col min="6669" max="6669" width="20.85546875" style="571" customWidth="1"/>
    <col min="6670" max="6670" width="18.85546875" style="571" customWidth="1"/>
    <col min="6671" max="6671" width="18.5703125" style="571" customWidth="1"/>
    <col min="6672" max="6672" width="18.42578125" style="571" customWidth="1"/>
    <col min="6673" max="6673" width="18.28515625" style="571" customWidth="1"/>
    <col min="6674" max="6912" width="9.140625" style="571"/>
    <col min="6913" max="6913" width="6.42578125" style="571" bestFit="1" customWidth="1"/>
    <col min="6914" max="6914" width="54.28515625" style="571" customWidth="1"/>
    <col min="6915" max="6916" width="17" style="571" customWidth="1"/>
    <col min="6917" max="6917" width="19.28515625" style="571" customWidth="1"/>
    <col min="6918" max="6918" width="16.5703125" style="571" customWidth="1"/>
    <col min="6919" max="6919" width="17" style="571" customWidth="1"/>
    <col min="6920" max="6920" width="18.140625" style="571" customWidth="1"/>
    <col min="6921" max="6921" width="15.140625" style="571" customWidth="1"/>
    <col min="6922" max="6922" width="17.28515625" style="571" customWidth="1"/>
    <col min="6923" max="6923" width="16.7109375" style="571" customWidth="1"/>
    <col min="6924" max="6924" width="19.28515625" style="571" customWidth="1"/>
    <col min="6925" max="6925" width="20.85546875" style="571" customWidth="1"/>
    <col min="6926" max="6926" width="18.85546875" style="571" customWidth="1"/>
    <col min="6927" max="6927" width="18.5703125" style="571" customWidth="1"/>
    <col min="6928" max="6928" width="18.42578125" style="571" customWidth="1"/>
    <col min="6929" max="6929" width="18.28515625" style="571" customWidth="1"/>
    <col min="6930" max="7168" width="9.140625" style="571"/>
    <col min="7169" max="7169" width="6.42578125" style="571" bestFit="1" customWidth="1"/>
    <col min="7170" max="7170" width="54.28515625" style="571" customWidth="1"/>
    <col min="7171" max="7172" width="17" style="571" customWidth="1"/>
    <col min="7173" max="7173" width="19.28515625" style="571" customWidth="1"/>
    <col min="7174" max="7174" width="16.5703125" style="571" customWidth="1"/>
    <col min="7175" max="7175" width="17" style="571" customWidth="1"/>
    <col min="7176" max="7176" width="18.140625" style="571" customWidth="1"/>
    <col min="7177" max="7177" width="15.140625" style="571" customWidth="1"/>
    <col min="7178" max="7178" width="17.28515625" style="571" customWidth="1"/>
    <col min="7179" max="7179" width="16.7109375" style="571" customWidth="1"/>
    <col min="7180" max="7180" width="19.28515625" style="571" customWidth="1"/>
    <col min="7181" max="7181" width="20.85546875" style="571" customWidth="1"/>
    <col min="7182" max="7182" width="18.85546875" style="571" customWidth="1"/>
    <col min="7183" max="7183" width="18.5703125" style="571" customWidth="1"/>
    <col min="7184" max="7184" width="18.42578125" style="571" customWidth="1"/>
    <col min="7185" max="7185" width="18.28515625" style="571" customWidth="1"/>
    <col min="7186" max="7424" width="9.140625" style="571"/>
    <col min="7425" max="7425" width="6.42578125" style="571" bestFit="1" customWidth="1"/>
    <col min="7426" max="7426" width="54.28515625" style="571" customWidth="1"/>
    <col min="7427" max="7428" width="17" style="571" customWidth="1"/>
    <col min="7429" max="7429" width="19.28515625" style="571" customWidth="1"/>
    <col min="7430" max="7430" width="16.5703125" style="571" customWidth="1"/>
    <col min="7431" max="7431" width="17" style="571" customWidth="1"/>
    <col min="7432" max="7432" width="18.140625" style="571" customWidth="1"/>
    <col min="7433" max="7433" width="15.140625" style="571" customWidth="1"/>
    <col min="7434" max="7434" width="17.28515625" style="571" customWidth="1"/>
    <col min="7435" max="7435" width="16.7109375" style="571" customWidth="1"/>
    <col min="7436" max="7436" width="19.28515625" style="571" customWidth="1"/>
    <col min="7437" max="7437" width="20.85546875" style="571" customWidth="1"/>
    <col min="7438" max="7438" width="18.85546875" style="571" customWidth="1"/>
    <col min="7439" max="7439" width="18.5703125" style="571" customWidth="1"/>
    <col min="7440" max="7440" width="18.42578125" style="571" customWidth="1"/>
    <col min="7441" max="7441" width="18.28515625" style="571" customWidth="1"/>
    <col min="7442" max="7680" width="9.140625" style="571"/>
    <col min="7681" max="7681" width="6.42578125" style="571" bestFit="1" customWidth="1"/>
    <col min="7682" max="7682" width="54.28515625" style="571" customWidth="1"/>
    <col min="7683" max="7684" width="17" style="571" customWidth="1"/>
    <col min="7685" max="7685" width="19.28515625" style="571" customWidth="1"/>
    <col min="7686" max="7686" width="16.5703125" style="571" customWidth="1"/>
    <col min="7687" max="7687" width="17" style="571" customWidth="1"/>
    <col min="7688" max="7688" width="18.140625" style="571" customWidth="1"/>
    <col min="7689" max="7689" width="15.140625" style="571" customWidth="1"/>
    <col min="7690" max="7690" width="17.28515625" style="571" customWidth="1"/>
    <col min="7691" max="7691" width="16.7109375" style="571" customWidth="1"/>
    <col min="7692" max="7692" width="19.28515625" style="571" customWidth="1"/>
    <col min="7693" max="7693" width="20.85546875" style="571" customWidth="1"/>
    <col min="7694" max="7694" width="18.85546875" style="571" customWidth="1"/>
    <col min="7695" max="7695" width="18.5703125" style="571" customWidth="1"/>
    <col min="7696" max="7696" width="18.42578125" style="571" customWidth="1"/>
    <col min="7697" max="7697" width="18.28515625" style="571" customWidth="1"/>
    <col min="7698" max="7936" width="9.140625" style="571"/>
    <col min="7937" max="7937" width="6.42578125" style="571" bestFit="1" customWidth="1"/>
    <col min="7938" max="7938" width="54.28515625" style="571" customWidth="1"/>
    <col min="7939" max="7940" width="17" style="571" customWidth="1"/>
    <col min="7941" max="7941" width="19.28515625" style="571" customWidth="1"/>
    <col min="7942" max="7942" width="16.5703125" style="571" customWidth="1"/>
    <col min="7943" max="7943" width="17" style="571" customWidth="1"/>
    <col min="7944" max="7944" width="18.140625" style="571" customWidth="1"/>
    <col min="7945" max="7945" width="15.140625" style="571" customWidth="1"/>
    <col min="7946" max="7946" width="17.28515625" style="571" customWidth="1"/>
    <col min="7947" max="7947" width="16.7109375" style="571" customWidth="1"/>
    <col min="7948" max="7948" width="19.28515625" style="571" customWidth="1"/>
    <col min="7949" max="7949" width="20.85546875" style="571" customWidth="1"/>
    <col min="7950" max="7950" width="18.85546875" style="571" customWidth="1"/>
    <col min="7951" max="7951" width="18.5703125" style="571" customWidth="1"/>
    <col min="7952" max="7952" width="18.42578125" style="571" customWidth="1"/>
    <col min="7953" max="7953" width="18.28515625" style="571" customWidth="1"/>
    <col min="7954" max="8192" width="9.140625" style="571"/>
    <col min="8193" max="8193" width="6.42578125" style="571" bestFit="1" customWidth="1"/>
    <col min="8194" max="8194" width="54.28515625" style="571" customWidth="1"/>
    <col min="8195" max="8196" width="17" style="571" customWidth="1"/>
    <col min="8197" max="8197" width="19.28515625" style="571" customWidth="1"/>
    <col min="8198" max="8198" width="16.5703125" style="571" customWidth="1"/>
    <col min="8199" max="8199" width="17" style="571" customWidth="1"/>
    <col min="8200" max="8200" width="18.140625" style="571" customWidth="1"/>
    <col min="8201" max="8201" width="15.140625" style="571" customWidth="1"/>
    <col min="8202" max="8202" width="17.28515625" style="571" customWidth="1"/>
    <col min="8203" max="8203" width="16.7109375" style="571" customWidth="1"/>
    <col min="8204" max="8204" width="19.28515625" style="571" customWidth="1"/>
    <col min="8205" max="8205" width="20.85546875" style="571" customWidth="1"/>
    <col min="8206" max="8206" width="18.85546875" style="571" customWidth="1"/>
    <col min="8207" max="8207" width="18.5703125" style="571" customWidth="1"/>
    <col min="8208" max="8208" width="18.42578125" style="571" customWidth="1"/>
    <col min="8209" max="8209" width="18.28515625" style="571" customWidth="1"/>
    <col min="8210" max="8448" width="9.140625" style="571"/>
    <col min="8449" max="8449" width="6.42578125" style="571" bestFit="1" customWidth="1"/>
    <col min="8450" max="8450" width="54.28515625" style="571" customWidth="1"/>
    <col min="8451" max="8452" width="17" style="571" customWidth="1"/>
    <col min="8453" max="8453" width="19.28515625" style="571" customWidth="1"/>
    <col min="8454" max="8454" width="16.5703125" style="571" customWidth="1"/>
    <col min="8455" max="8455" width="17" style="571" customWidth="1"/>
    <col min="8456" max="8456" width="18.140625" style="571" customWidth="1"/>
    <col min="8457" max="8457" width="15.140625" style="571" customWidth="1"/>
    <col min="8458" max="8458" width="17.28515625" style="571" customWidth="1"/>
    <col min="8459" max="8459" width="16.7109375" style="571" customWidth="1"/>
    <col min="8460" max="8460" width="19.28515625" style="571" customWidth="1"/>
    <col min="8461" max="8461" width="20.85546875" style="571" customWidth="1"/>
    <col min="8462" max="8462" width="18.85546875" style="571" customWidth="1"/>
    <col min="8463" max="8463" width="18.5703125" style="571" customWidth="1"/>
    <col min="8464" max="8464" width="18.42578125" style="571" customWidth="1"/>
    <col min="8465" max="8465" width="18.28515625" style="571" customWidth="1"/>
    <col min="8466" max="8704" width="9.140625" style="571"/>
    <col min="8705" max="8705" width="6.42578125" style="571" bestFit="1" customWidth="1"/>
    <col min="8706" max="8706" width="54.28515625" style="571" customWidth="1"/>
    <col min="8707" max="8708" width="17" style="571" customWidth="1"/>
    <col min="8709" max="8709" width="19.28515625" style="571" customWidth="1"/>
    <col min="8710" max="8710" width="16.5703125" style="571" customWidth="1"/>
    <col min="8711" max="8711" width="17" style="571" customWidth="1"/>
    <col min="8712" max="8712" width="18.140625" style="571" customWidth="1"/>
    <col min="8713" max="8713" width="15.140625" style="571" customWidth="1"/>
    <col min="8714" max="8714" width="17.28515625" style="571" customWidth="1"/>
    <col min="8715" max="8715" width="16.7109375" style="571" customWidth="1"/>
    <col min="8716" max="8716" width="19.28515625" style="571" customWidth="1"/>
    <col min="8717" max="8717" width="20.85546875" style="571" customWidth="1"/>
    <col min="8718" max="8718" width="18.85546875" style="571" customWidth="1"/>
    <col min="8719" max="8719" width="18.5703125" style="571" customWidth="1"/>
    <col min="8720" max="8720" width="18.42578125" style="571" customWidth="1"/>
    <col min="8721" max="8721" width="18.28515625" style="571" customWidth="1"/>
    <col min="8722" max="8960" width="9.140625" style="571"/>
    <col min="8961" max="8961" width="6.42578125" style="571" bestFit="1" customWidth="1"/>
    <col min="8962" max="8962" width="54.28515625" style="571" customWidth="1"/>
    <col min="8963" max="8964" width="17" style="571" customWidth="1"/>
    <col min="8965" max="8965" width="19.28515625" style="571" customWidth="1"/>
    <col min="8966" max="8966" width="16.5703125" style="571" customWidth="1"/>
    <col min="8967" max="8967" width="17" style="571" customWidth="1"/>
    <col min="8968" max="8968" width="18.140625" style="571" customWidth="1"/>
    <col min="8969" max="8969" width="15.140625" style="571" customWidth="1"/>
    <col min="8970" max="8970" width="17.28515625" style="571" customWidth="1"/>
    <col min="8971" max="8971" width="16.7109375" style="571" customWidth="1"/>
    <col min="8972" max="8972" width="19.28515625" style="571" customWidth="1"/>
    <col min="8973" max="8973" width="20.85546875" style="571" customWidth="1"/>
    <col min="8974" max="8974" width="18.85546875" style="571" customWidth="1"/>
    <col min="8975" max="8975" width="18.5703125" style="571" customWidth="1"/>
    <col min="8976" max="8976" width="18.42578125" style="571" customWidth="1"/>
    <col min="8977" max="8977" width="18.28515625" style="571" customWidth="1"/>
    <col min="8978" max="9216" width="9.140625" style="571"/>
    <col min="9217" max="9217" width="6.42578125" style="571" bestFit="1" customWidth="1"/>
    <col min="9218" max="9218" width="54.28515625" style="571" customWidth="1"/>
    <col min="9219" max="9220" width="17" style="571" customWidth="1"/>
    <col min="9221" max="9221" width="19.28515625" style="571" customWidth="1"/>
    <col min="9222" max="9222" width="16.5703125" style="571" customWidth="1"/>
    <col min="9223" max="9223" width="17" style="571" customWidth="1"/>
    <col min="9224" max="9224" width="18.140625" style="571" customWidth="1"/>
    <col min="9225" max="9225" width="15.140625" style="571" customWidth="1"/>
    <col min="9226" max="9226" width="17.28515625" style="571" customWidth="1"/>
    <col min="9227" max="9227" width="16.7109375" style="571" customWidth="1"/>
    <col min="9228" max="9228" width="19.28515625" style="571" customWidth="1"/>
    <col min="9229" max="9229" width="20.85546875" style="571" customWidth="1"/>
    <col min="9230" max="9230" width="18.85546875" style="571" customWidth="1"/>
    <col min="9231" max="9231" width="18.5703125" style="571" customWidth="1"/>
    <col min="9232" max="9232" width="18.42578125" style="571" customWidth="1"/>
    <col min="9233" max="9233" width="18.28515625" style="571" customWidth="1"/>
    <col min="9234" max="9472" width="9.140625" style="571"/>
    <col min="9473" max="9473" width="6.42578125" style="571" bestFit="1" customWidth="1"/>
    <col min="9474" max="9474" width="54.28515625" style="571" customWidth="1"/>
    <col min="9475" max="9476" width="17" style="571" customWidth="1"/>
    <col min="9477" max="9477" width="19.28515625" style="571" customWidth="1"/>
    <col min="9478" max="9478" width="16.5703125" style="571" customWidth="1"/>
    <col min="9479" max="9479" width="17" style="571" customWidth="1"/>
    <col min="9480" max="9480" width="18.140625" style="571" customWidth="1"/>
    <col min="9481" max="9481" width="15.140625" style="571" customWidth="1"/>
    <col min="9482" max="9482" width="17.28515625" style="571" customWidth="1"/>
    <col min="9483" max="9483" width="16.7109375" style="571" customWidth="1"/>
    <col min="9484" max="9484" width="19.28515625" style="571" customWidth="1"/>
    <col min="9485" max="9485" width="20.85546875" style="571" customWidth="1"/>
    <col min="9486" max="9486" width="18.85546875" style="571" customWidth="1"/>
    <col min="9487" max="9487" width="18.5703125" style="571" customWidth="1"/>
    <col min="9488" max="9488" width="18.42578125" style="571" customWidth="1"/>
    <col min="9489" max="9489" width="18.28515625" style="571" customWidth="1"/>
    <col min="9490" max="9728" width="9.140625" style="571"/>
    <col min="9729" max="9729" width="6.42578125" style="571" bestFit="1" customWidth="1"/>
    <col min="9730" max="9730" width="54.28515625" style="571" customWidth="1"/>
    <col min="9731" max="9732" width="17" style="571" customWidth="1"/>
    <col min="9733" max="9733" width="19.28515625" style="571" customWidth="1"/>
    <col min="9734" max="9734" width="16.5703125" style="571" customWidth="1"/>
    <col min="9735" max="9735" width="17" style="571" customWidth="1"/>
    <col min="9736" max="9736" width="18.140625" style="571" customWidth="1"/>
    <col min="9737" max="9737" width="15.140625" style="571" customWidth="1"/>
    <col min="9738" max="9738" width="17.28515625" style="571" customWidth="1"/>
    <col min="9739" max="9739" width="16.7109375" style="571" customWidth="1"/>
    <col min="9740" max="9740" width="19.28515625" style="571" customWidth="1"/>
    <col min="9741" max="9741" width="20.85546875" style="571" customWidth="1"/>
    <col min="9742" max="9742" width="18.85546875" style="571" customWidth="1"/>
    <col min="9743" max="9743" width="18.5703125" style="571" customWidth="1"/>
    <col min="9744" max="9744" width="18.42578125" style="571" customWidth="1"/>
    <col min="9745" max="9745" width="18.28515625" style="571" customWidth="1"/>
    <col min="9746" max="9984" width="9.140625" style="571"/>
    <col min="9985" max="9985" width="6.42578125" style="571" bestFit="1" customWidth="1"/>
    <col min="9986" max="9986" width="54.28515625" style="571" customWidth="1"/>
    <col min="9987" max="9988" width="17" style="571" customWidth="1"/>
    <col min="9989" max="9989" width="19.28515625" style="571" customWidth="1"/>
    <col min="9990" max="9990" width="16.5703125" style="571" customWidth="1"/>
    <col min="9991" max="9991" width="17" style="571" customWidth="1"/>
    <col min="9992" max="9992" width="18.140625" style="571" customWidth="1"/>
    <col min="9993" max="9993" width="15.140625" style="571" customWidth="1"/>
    <col min="9994" max="9994" width="17.28515625" style="571" customWidth="1"/>
    <col min="9995" max="9995" width="16.7109375" style="571" customWidth="1"/>
    <col min="9996" max="9996" width="19.28515625" style="571" customWidth="1"/>
    <col min="9997" max="9997" width="20.85546875" style="571" customWidth="1"/>
    <col min="9998" max="9998" width="18.85546875" style="571" customWidth="1"/>
    <col min="9999" max="9999" width="18.5703125" style="571" customWidth="1"/>
    <col min="10000" max="10000" width="18.42578125" style="571" customWidth="1"/>
    <col min="10001" max="10001" width="18.28515625" style="571" customWidth="1"/>
    <col min="10002" max="10240" width="9.140625" style="571"/>
    <col min="10241" max="10241" width="6.42578125" style="571" bestFit="1" customWidth="1"/>
    <col min="10242" max="10242" width="54.28515625" style="571" customWidth="1"/>
    <col min="10243" max="10244" width="17" style="571" customWidth="1"/>
    <col min="10245" max="10245" width="19.28515625" style="571" customWidth="1"/>
    <col min="10246" max="10246" width="16.5703125" style="571" customWidth="1"/>
    <col min="10247" max="10247" width="17" style="571" customWidth="1"/>
    <col min="10248" max="10248" width="18.140625" style="571" customWidth="1"/>
    <col min="10249" max="10249" width="15.140625" style="571" customWidth="1"/>
    <col min="10250" max="10250" width="17.28515625" style="571" customWidth="1"/>
    <col min="10251" max="10251" width="16.7109375" style="571" customWidth="1"/>
    <col min="10252" max="10252" width="19.28515625" style="571" customWidth="1"/>
    <col min="10253" max="10253" width="20.85546875" style="571" customWidth="1"/>
    <col min="10254" max="10254" width="18.85546875" style="571" customWidth="1"/>
    <col min="10255" max="10255" width="18.5703125" style="571" customWidth="1"/>
    <col min="10256" max="10256" width="18.42578125" style="571" customWidth="1"/>
    <col min="10257" max="10257" width="18.28515625" style="571" customWidth="1"/>
    <col min="10258" max="10496" width="9.140625" style="571"/>
    <col min="10497" max="10497" width="6.42578125" style="571" bestFit="1" customWidth="1"/>
    <col min="10498" max="10498" width="54.28515625" style="571" customWidth="1"/>
    <col min="10499" max="10500" width="17" style="571" customWidth="1"/>
    <col min="10501" max="10501" width="19.28515625" style="571" customWidth="1"/>
    <col min="10502" max="10502" width="16.5703125" style="571" customWidth="1"/>
    <col min="10503" max="10503" width="17" style="571" customWidth="1"/>
    <col min="10504" max="10504" width="18.140625" style="571" customWidth="1"/>
    <col min="10505" max="10505" width="15.140625" style="571" customWidth="1"/>
    <col min="10506" max="10506" width="17.28515625" style="571" customWidth="1"/>
    <col min="10507" max="10507" width="16.7109375" style="571" customWidth="1"/>
    <col min="10508" max="10508" width="19.28515625" style="571" customWidth="1"/>
    <col min="10509" max="10509" width="20.85546875" style="571" customWidth="1"/>
    <col min="10510" max="10510" width="18.85546875" style="571" customWidth="1"/>
    <col min="10511" max="10511" width="18.5703125" style="571" customWidth="1"/>
    <col min="10512" max="10512" width="18.42578125" style="571" customWidth="1"/>
    <col min="10513" max="10513" width="18.28515625" style="571" customWidth="1"/>
    <col min="10514" max="10752" width="9.140625" style="571"/>
    <col min="10753" max="10753" width="6.42578125" style="571" bestFit="1" customWidth="1"/>
    <col min="10754" max="10754" width="54.28515625" style="571" customWidth="1"/>
    <col min="10755" max="10756" width="17" style="571" customWidth="1"/>
    <col min="10757" max="10757" width="19.28515625" style="571" customWidth="1"/>
    <col min="10758" max="10758" width="16.5703125" style="571" customWidth="1"/>
    <col min="10759" max="10759" width="17" style="571" customWidth="1"/>
    <col min="10760" max="10760" width="18.140625" style="571" customWidth="1"/>
    <col min="10761" max="10761" width="15.140625" style="571" customWidth="1"/>
    <col min="10762" max="10762" width="17.28515625" style="571" customWidth="1"/>
    <col min="10763" max="10763" width="16.7109375" style="571" customWidth="1"/>
    <col min="10764" max="10764" width="19.28515625" style="571" customWidth="1"/>
    <col min="10765" max="10765" width="20.85546875" style="571" customWidth="1"/>
    <col min="10766" max="10766" width="18.85546875" style="571" customWidth="1"/>
    <col min="10767" max="10767" width="18.5703125" style="571" customWidth="1"/>
    <col min="10768" max="10768" width="18.42578125" style="571" customWidth="1"/>
    <col min="10769" max="10769" width="18.28515625" style="571" customWidth="1"/>
    <col min="10770" max="11008" width="9.140625" style="571"/>
    <col min="11009" max="11009" width="6.42578125" style="571" bestFit="1" customWidth="1"/>
    <col min="11010" max="11010" width="54.28515625" style="571" customWidth="1"/>
    <col min="11011" max="11012" width="17" style="571" customWidth="1"/>
    <col min="11013" max="11013" width="19.28515625" style="571" customWidth="1"/>
    <col min="11014" max="11014" width="16.5703125" style="571" customWidth="1"/>
    <col min="11015" max="11015" width="17" style="571" customWidth="1"/>
    <col min="11016" max="11016" width="18.140625" style="571" customWidth="1"/>
    <col min="11017" max="11017" width="15.140625" style="571" customWidth="1"/>
    <col min="11018" max="11018" width="17.28515625" style="571" customWidth="1"/>
    <col min="11019" max="11019" width="16.7109375" style="571" customWidth="1"/>
    <col min="11020" max="11020" width="19.28515625" style="571" customWidth="1"/>
    <col min="11021" max="11021" width="20.85546875" style="571" customWidth="1"/>
    <col min="11022" max="11022" width="18.85546875" style="571" customWidth="1"/>
    <col min="11023" max="11023" width="18.5703125" style="571" customWidth="1"/>
    <col min="11024" max="11024" width="18.42578125" style="571" customWidth="1"/>
    <col min="11025" max="11025" width="18.28515625" style="571" customWidth="1"/>
    <col min="11026" max="11264" width="9.140625" style="571"/>
    <col min="11265" max="11265" width="6.42578125" style="571" bestFit="1" customWidth="1"/>
    <col min="11266" max="11266" width="54.28515625" style="571" customWidth="1"/>
    <col min="11267" max="11268" width="17" style="571" customWidth="1"/>
    <col min="11269" max="11269" width="19.28515625" style="571" customWidth="1"/>
    <col min="11270" max="11270" width="16.5703125" style="571" customWidth="1"/>
    <col min="11271" max="11271" width="17" style="571" customWidth="1"/>
    <col min="11272" max="11272" width="18.140625" style="571" customWidth="1"/>
    <col min="11273" max="11273" width="15.140625" style="571" customWidth="1"/>
    <col min="11274" max="11274" width="17.28515625" style="571" customWidth="1"/>
    <col min="11275" max="11275" width="16.7109375" style="571" customWidth="1"/>
    <col min="11276" max="11276" width="19.28515625" style="571" customWidth="1"/>
    <col min="11277" max="11277" width="20.85546875" style="571" customWidth="1"/>
    <col min="11278" max="11278" width="18.85546875" style="571" customWidth="1"/>
    <col min="11279" max="11279" width="18.5703125" style="571" customWidth="1"/>
    <col min="11280" max="11280" width="18.42578125" style="571" customWidth="1"/>
    <col min="11281" max="11281" width="18.28515625" style="571" customWidth="1"/>
    <col min="11282" max="11520" width="9.140625" style="571"/>
    <col min="11521" max="11521" width="6.42578125" style="571" bestFit="1" customWidth="1"/>
    <col min="11522" max="11522" width="54.28515625" style="571" customWidth="1"/>
    <col min="11523" max="11524" width="17" style="571" customWidth="1"/>
    <col min="11525" max="11525" width="19.28515625" style="571" customWidth="1"/>
    <col min="11526" max="11526" width="16.5703125" style="571" customWidth="1"/>
    <col min="11527" max="11527" width="17" style="571" customWidth="1"/>
    <col min="11528" max="11528" width="18.140625" style="571" customWidth="1"/>
    <col min="11529" max="11529" width="15.140625" style="571" customWidth="1"/>
    <col min="11530" max="11530" width="17.28515625" style="571" customWidth="1"/>
    <col min="11531" max="11531" width="16.7109375" style="571" customWidth="1"/>
    <col min="11532" max="11532" width="19.28515625" style="571" customWidth="1"/>
    <col min="11533" max="11533" width="20.85546875" style="571" customWidth="1"/>
    <col min="11534" max="11534" width="18.85546875" style="571" customWidth="1"/>
    <col min="11535" max="11535" width="18.5703125" style="571" customWidth="1"/>
    <col min="11536" max="11536" width="18.42578125" style="571" customWidth="1"/>
    <col min="11537" max="11537" width="18.28515625" style="571" customWidth="1"/>
    <col min="11538" max="11776" width="9.140625" style="571"/>
    <col min="11777" max="11777" width="6.42578125" style="571" bestFit="1" customWidth="1"/>
    <col min="11778" max="11778" width="54.28515625" style="571" customWidth="1"/>
    <col min="11779" max="11780" width="17" style="571" customWidth="1"/>
    <col min="11781" max="11781" width="19.28515625" style="571" customWidth="1"/>
    <col min="11782" max="11782" width="16.5703125" style="571" customWidth="1"/>
    <col min="11783" max="11783" width="17" style="571" customWidth="1"/>
    <col min="11784" max="11784" width="18.140625" style="571" customWidth="1"/>
    <col min="11785" max="11785" width="15.140625" style="571" customWidth="1"/>
    <col min="11786" max="11786" width="17.28515625" style="571" customWidth="1"/>
    <col min="11787" max="11787" width="16.7109375" style="571" customWidth="1"/>
    <col min="11788" max="11788" width="19.28515625" style="571" customWidth="1"/>
    <col min="11789" max="11789" width="20.85546875" style="571" customWidth="1"/>
    <col min="11790" max="11790" width="18.85546875" style="571" customWidth="1"/>
    <col min="11791" max="11791" width="18.5703125" style="571" customWidth="1"/>
    <col min="11792" max="11792" width="18.42578125" style="571" customWidth="1"/>
    <col min="11793" max="11793" width="18.28515625" style="571" customWidth="1"/>
    <col min="11794" max="12032" width="9.140625" style="571"/>
    <col min="12033" max="12033" width="6.42578125" style="571" bestFit="1" customWidth="1"/>
    <col min="12034" max="12034" width="54.28515625" style="571" customWidth="1"/>
    <col min="12035" max="12036" width="17" style="571" customWidth="1"/>
    <col min="12037" max="12037" width="19.28515625" style="571" customWidth="1"/>
    <col min="12038" max="12038" width="16.5703125" style="571" customWidth="1"/>
    <col min="12039" max="12039" width="17" style="571" customWidth="1"/>
    <col min="12040" max="12040" width="18.140625" style="571" customWidth="1"/>
    <col min="12041" max="12041" width="15.140625" style="571" customWidth="1"/>
    <col min="12042" max="12042" width="17.28515625" style="571" customWidth="1"/>
    <col min="12043" max="12043" width="16.7109375" style="571" customWidth="1"/>
    <col min="12044" max="12044" width="19.28515625" style="571" customWidth="1"/>
    <col min="12045" max="12045" width="20.85546875" style="571" customWidth="1"/>
    <col min="12046" max="12046" width="18.85546875" style="571" customWidth="1"/>
    <col min="12047" max="12047" width="18.5703125" style="571" customWidth="1"/>
    <col min="12048" max="12048" width="18.42578125" style="571" customWidth="1"/>
    <col min="12049" max="12049" width="18.28515625" style="571" customWidth="1"/>
    <col min="12050" max="12288" width="9.140625" style="571"/>
    <col min="12289" max="12289" width="6.42578125" style="571" bestFit="1" customWidth="1"/>
    <col min="12290" max="12290" width="54.28515625" style="571" customWidth="1"/>
    <col min="12291" max="12292" width="17" style="571" customWidth="1"/>
    <col min="12293" max="12293" width="19.28515625" style="571" customWidth="1"/>
    <col min="12294" max="12294" width="16.5703125" style="571" customWidth="1"/>
    <col min="12295" max="12295" width="17" style="571" customWidth="1"/>
    <col min="12296" max="12296" width="18.140625" style="571" customWidth="1"/>
    <col min="12297" max="12297" width="15.140625" style="571" customWidth="1"/>
    <col min="12298" max="12298" width="17.28515625" style="571" customWidth="1"/>
    <col min="12299" max="12299" width="16.7109375" style="571" customWidth="1"/>
    <col min="12300" max="12300" width="19.28515625" style="571" customWidth="1"/>
    <col min="12301" max="12301" width="20.85546875" style="571" customWidth="1"/>
    <col min="12302" max="12302" width="18.85546875" style="571" customWidth="1"/>
    <col min="12303" max="12303" width="18.5703125" style="571" customWidth="1"/>
    <col min="12304" max="12304" width="18.42578125" style="571" customWidth="1"/>
    <col min="12305" max="12305" width="18.28515625" style="571" customWidth="1"/>
    <col min="12306" max="12544" width="9.140625" style="571"/>
    <col min="12545" max="12545" width="6.42578125" style="571" bestFit="1" customWidth="1"/>
    <col min="12546" max="12546" width="54.28515625" style="571" customWidth="1"/>
    <col min="12547" max="12548" width="17" style="571" customWidth="1"/>
    <col min="12549" max="12549" width="19.28515625" style="571" customWidth="1"/>
    <col min="12550" max="12550" width="16.5703125" style="571" customWidth="1"/>
    <col min="12551" max="12551" width="17" style="571" customWidth="1"/>
    <col min="12552" max="12552" width="18.140625" style="571" customWidth="1"/>
    <col min="12553" max="12553" width="15.140625" style="571" customWidth="1"/>
    <col min="12554" max="12554" width="17.28515625" style="571" customWidth="1"/>
    <col min="12555" max="12555" width="16.7109375" style="571" customWidth="1"/>
    <col min="12556" max="12556" width="19.28515625" style="571" customWidth="1"/>
    <col min="12557" max="12557" width="20.85546875" style="571" customWidth="1"/>
    <col min="12558" max="12558" width="18.85546875" style="571" customWidth="1"/>
    <col min="12559" max="12559" width="18.5703125" style="571" customWidth="1"/>
    <col min="12560" max="12560" width="18.42578125" style="571" customWidth="1"/>
    <col min="12561" max="12561" width="18.28515625" style="571" customWidth="1"/>
    <col min="12562" max="12800" width="9.140625" style="571"/>
    <col min="12801" max="12801" width="6.42578125" style="571" bestFit="1" customWidth="1"/>
    <col min="12802" max="12802" width="54.28515625" style="571" customWidth="1"/>
    <col min="12803" max="12804" width="17" style="571" customWidth="1"/>
    <col min="12805" max="12805" width="19.28515625" style="571" customWidth="1"/>
    <col min="12806" max="12806" width="16.5703125" style="571" customWidth="1"/>
    <col min="12807" max="12807" width="17" style="571" customWidth="1"/>
    <col min="12808" max="12808" width="18.140625" style="571" customWidth="1"/>
    <col min="12809" max="12809" width="15.140625" style="571" customWidth="1"/>
    <col min="12810" max="12810" width="17.28515625" style="571" customWidth="1"/>
    <col min="12811" max="12811" width="16.7109375" style="571" customWidth="1"/>
    <col min="12812" max="12812" width="19.28515625" style="571" customWidth="1"/>
    <col min="12813" max="12813" width="20.85546875" style="571" customWidth="1"/>
    <col min="12814" max="12814" width="18.85546875" style="571" customWidth="1"/>
    <col min="12815" max="12815" width="18.5703125" style="571" customWidth="1"/>
    <col min="12816" max="12816" width="18.42578125" style="571" customWidth="1"/>
    <col min="12817" max="12817" width="18.28515625" style="571" customWidth="1"/>
    <col min="12818" max="13056" width="9.140625" style="571"/>
    <col min="13057" max="13057" width="6.42578125" style="571" bestFit="1" customWidth="1"/>
    <col min="13058" max="13058" width="54.28515625" style="571" customWidth="1"/>
    <col min="13059" max="13060" width="17" style="571" customWidth="1"/>
    <col min="13061" max="13061" width="19.28515625" style="571" customWidth="1"/>
    <col min="13062" max="13062" width="16.5703125" style="571" customWidth="1"/>
    <col min="13063" max="13063" width="17" style="571" customWidth="1"/>
    <col min="13064" max="13064" width="18.140625" style="571" customWidth="1"/>
    <col min="13065" max="13065" width="15.140625" style="571" customWidth="1"/>
    <col min="13066" max="13066" width="17.28515625" style="571" customWidth="1"/>
    <col min="13067" max="13067" width="16.7109375" style="571" customWidth="1"/>
    <col min="13068" max="13068" width="19.28515625" style="571" customWidth="1"/>
    <col min="13069" max="13069" width="20.85546875" style="571" customWidth="1"/>
    <col min="13070" max="13070" width="18.85546875" style="571" customWidth="1"/>
    <col min="13071" max="13071" width="18.5703125" style="571" customWidth="1"/>
    <col min="13072" max="13072" width="18.42578125" style="571" customWidth="1"/>
    <col min="13073" max="13073" width="18.28515625" style="571" customWidth="1"/>
    <col min="13074" max="13312" width="9.140625" style="571"/>
    <col min="13313" max="13313" width="6.42578125" style="571" bestFit="1" customWidth="1"/>
    <col min="13314" max="13314" width="54.28515625" style="571" customWidth="1"/>
    <col min="13315" max="13316" width="17" style="571" customWidth="1"/>
    <col min="13317" max="13317" width="19.28515625" style="571" customWidth="1"/>
    <col min="13318" max="13318" width="16.5703125" style="571" customWidth="1"/>
    <col min="13319" max="13319" width="17" style="571" customWidth="1"/>
    <col min="13320" max="13320" width="18.140625" style="571" customWidth="1"/>
    <col min="13321" max="13321" width="15.140625" style="571" customWidth="1"/>
    <col min="13322" max="13322" width="17.28515625" style="571" customWidth="1"/>
    <col min="13323" max="13323" width="16.7109375" style="571" customWidth="1"/>
    <col min="13324" max="13324" width="19.28515625" style="571" customWidth="1"/>
    <col min="13325" max="13325" width="20.85546875" style="571" customWidth="1"/>
    <col min="13326" max="13326" width="18.85546875" style="571" customWidth="1"/>
    <col min="13327" max="13327" width="18.5703125" style="571" customWidth="1"/>
    <col min="13328" max="13328" width="18.42578125" style="571" customWidth="1"/>
    <col min="13329" max="13329" width="18.28515625" style="571" customWidth="1"/>
    <col min="13330" max="13568" width="9.140625" style="571"/>
    <col min="13569" max="13569" width="6.42578125" style="571" bestFit="1" customWidth="1"/>
    <col min="13570" max="13570" width="54.28515625" style="571" customWidth="1"/>
    <col min="13571" max="13572" width="17" style="571" customWidth="1"/>
    <col min="13573" max="13573" width="19.28515625" style="571" customWidth="1"/>
    <col min="13574" max="13574" width="16.5703125" style="571" customWidth="1"/>
    <col min="13575" max="13575" width="17" style="571" customWidth="1"/>
    <col min="13576" max="13576" width="18.140625" style="571" customWidth="1"/>
    <col min="13577" max="13577" width="15.140625" style="571" customWidth="1"/>
    <col min="13578" max="13578" width="17.28515625" style="571" customWidth="1"/>
    <col min="13579" max="13579" width="16.7109375" style="571" customWidth="1"/>
    <col min="13580" max="13580" width="19.28515625" style="571" customWidth="1"/>
    <col min="13581" max="13581" width="20.85546875" style="571" customWidth="1"/>
    <col min="13582" max="13582" width="18.85546875" style="571" customWidth="1"/>
    <col min="13583" max="13583" width="18.5703125" style="571" customWidth="1"/>
    <col min="13584" max="13584" width="18.42578125" style="571" customWidth="1"/>
    <col min="13585" max="13585" width="18.28515625" style="571" customWidth="1"/>
    <col min="13586" max="13824" width="9.140625" style="571"/>
    <col min="13825" max="13825" width="6.42578125" style="571" bestFit="1" customWidth="1"/>
    <col min="13826" max="13826" width="54.28515625" style="571" customWidth="1"/>
    <col min="13827" max="13828" width="17" style="571" customWidth="1"/>
    <col min="13829" max="13829" width="19.28515625" style="571" customWidth="1"/>
    <col min="13830" max="13830" width="16.5703125" style="571" customWidth="1"/>
    <col min="13831" max="13831" width="17" style="571" customWidth="1"/>
    <col min="13832" max="13832" width="18.140625" style="571" customWidth="1"/>
    <col min="13833" max="13833" width="15.140625" style="571" customWidth="1"/>
    <col min="13834" max="13834" width="17.28515625" style="571" customWidth="1"/>
    <col min="13835" max="13835" width="16.7109375" style="571" customWidth="1"/>
    <col min="13836" max="13836" width="19.28515625" style="571" customWidth="1"/>
    <col min="13837" max="13837" width="20.85546875" style="571" customWidth="1"/>
    <col min="13838" max="13838" width="18.85546875" style="571" customWidth="1"/>
    <col min="13839" max="13839" width="18.5703125" style="571" customWidth="1"/>
    <col min="13840" max="13840" width="18.42578125" style="571" customWidth="1"/>
    <col min="13841" max="13841" width="18.28515625" style="571" customWidth="1"/>
    <col min="13842" max="14080" width="9.140625" style="571"/>
    <col min="14081" max="14081" width="6.42578125" style="571" bestFit="1" customWidth="1"/>
    <col min="14082" max="14082" width="54.28515625" style="571" customWidth="1"/>
    <col min="14083" max="14084" width="17" style="571" customWidth="1"/>
    <col min="14085" max="14085" width="19.28515625" style="571" customWidth="1"/>
    <col min="14086" max="14086" width="16.5703125" style="571" customWidth="1"/>
    <col min="14087" max="14087" width="17" style="571" customWidth="1"/>
    <col min="14088" max="14088" width="18.140625" style="571" customWidth="1"/>
    <col min="14089" max="14089" width="15.140625" style="571" customWidth="1"/>
    <col min="14090" max="14090" width="17.28515625" style="571" customWidth="1"/>
    <col min="14091" max="14091" width="16.7109375" style="571" customWidth="1"/>
    <col min="14092" max="14092" width="19.28515625" style="571" customWidth="1"/>
    <col min="14093" max="14093" width="20.85546875" style="571" customWidth="1"/>
    <col min="14094" max="14094" width="18.85546875" style="571" customWidth="1"/>
    <col min="14095" max="14095" width="18.5703125" style="571" customWidth="1"/>
    <col min="14096" max="14096" width="18.42578125" style="571" customWidth="1"/>
    <col min="14097" max="14097" width="18.28515625" style="571" customWidth="1"/>
    <col min="14098" max="14336" width="9.140625" style="571"/>
    <col min="14337" max="14337" width="6.42578125" style="571" bestFit="1" customWidth="1"/>
    <col min="14338" max="14338" width="54.28515625" style="571" customWidth="1"/>
    <col min="14339" max="14340" width="17" style="571" customWidth="1"/>
    <col min="14341" max="14341" width="19.28515625" style="571" customWidth="1"/>
    <col min="14342" max="14342" width="16.5703125" style="571" customWidth="1"/>
    <col min="14343" max="14343" width="17" style="571" customWidth="1"/>
    <col min="14344" max="14344" width="18.140625" style="571" customWidth="1"/>
    <col min="14345" max="14345" width="15.140625" style="571" customWidth="1"/>
    <col min="14346" max="14346" width="17.28515625" style="571" customWidth="1"/>
    <col min="14347" max="14347" width="16.7109375" style="571" customWidth="1"/>
    <col min="14348" max="14348" width="19.28515625" style="571" customWidth="1"/>
    <col min="14349" max="14349" width="20.85546875" style="571" customWidth="1"/>
    <col min="14350" max="14350" width="18.85546875" style="571" customWidth="1"/>
    <col min="14351" max="14351" width="18.5703125" style="571" customWidth="1"/>
    <col min="14352" max="14352" width="18.42578125" style="571" customWidth="1"/>
    <col min="14353" max="14353" width="18.28515625" style="571" customWidth="1"/>
    <col min="14354" max="14592" width="9.140625" style="571"/>
    <col min="14593" max="14593" width="6.42578125" style="571" bestFit="1" customWidth="1"/>
    <col min="14594" max="14594" width="54.28515625" style="571" customWidth="1"/>
    <col min="14595" max="14596" width="17" style="571" customWidth="1"/>
    <col min="14597" max="14597" width="19.28515625" style="571" customWidth="1"/>
    <col min="14598" max="14598" width="16.5703125" style="571" customWidth="1"/>
    <col min="14599" max="14599" width="17" style="571" customWidth="1"/>
    <col min="14600" max="14600" width="18.140625" style="571" customWidth="1"/>
    <col min="14601" max="14601" width="15.140625" style="571" customWidth="1"/>
    <col min="14602" max="14602" width="17.28515625" style="571" customWidth="1"/>
    <col min="14603" max="14603" width="16.7109375" style="571" customWidth="1"/>
    <col min="14604" max="14604" width="19.28515625" style="571" customWidth="1"/>
    <col min="14605" max="14605" width="20.85546875" style="571" customWidth="1"/>
    <col min="14606" max="14606" width="18.85546875" style="571" customWidth="1"/>
    <col min="14607" max="14607" width="18.5703125" style="571" customWidth="1"/>
    <col min="14608" max="14608" width="18.42578125" style="571" customWidth="1"/>
    <col min="14609" max="14609" width="18.28515625" style="571" customWidth="1"/>
    <col min="14610" max="14848" width="9.140625" style="571"/>
    <col min="14849" max="14849" width="6.42578125" style="571" bestFit="1" customWidth="1"/>
    <col min="14850" max="14850" width="54.28515625" style="571" customWidth="1"/>
    <col min="14851" max="14852" width="17" style="571" customWidth="1"/>
    <col min="14853" max="14853" width="19.28515625" style="571" customWidth="1"/>
    <col min="14854" max="14854" width="16.5703125" style="571" customWidth="1"/>
    <col min="14855" max="14855" width="17" style="571" customWidth="1"/>
    <col min="14856" max="14856" width="18.140625" style="571" customWidth="1"/>
    <col min="14857" max="14857" width="15.140625" style="571" customWidth="1"/>
    <col min="14858" max="14858" width="17.28515625" style="571" customWidth="1"/>
    <col min="14859" max="14859" width="16.7109375" style="571" customWidth="1"/>
    <col min="14860" max="14860" width="19.28515625" style="571" customWidth="1"/>
    <col min="14861" max="14861" width="20.85546875" style="571" customWidth="1"/>
    <col min="14862" max="14862" width="18.85546875" style="571" customWidth="1"/>
    <col min="14863" max="14863" width="18.5703125" style="571" customWidth="1"/>
    <col min="14864" max="14864" width="18.42578125" style="571" customWidth="1"/>
    <col min="14865" max="14865" width="18.28515625" style="571" customWidth="1"/>
    <col min="14866" max="15104" width="9.140625" style="571"/>
    <col min="15105" max="15105" width="6.42578125" style="571" bestFit="1" customWidth="1"/>
    <col min="15106" max="15106" width="54.28515625" style="571" customWidth="1"/>
    <col min="15107" max="15108" width="17" style="571" customWidth="1"/>
    <col min="15109" max="15109" width="19.28515625" style="571" customWidth="1"/>
    <col min="15110" max="15110" width="16.5703125" style="571" customWidth="1"/>
    <col min="15111" max="15111" width="17" style="571" customWidth="1"/>
    <col min="15112" max="15112" width="18.140625" style="571" customWidth="1"/>
    <col min="15113" max="15113" width="15.140625" style="571" customWidth="1"/>
    <col min="15114" max="15114" width="17.28515625" style="571" customWidth="1"/>
    <col min="15115" max="15115" width="16.7109375" style="571" customWidth="1"/>
    <col min="15116" max="15116" width="19.28515625" style="571" customWidth="1"/>
    <col min="15117" max="15117" width="20.85546875" style="571" customWidth="1"/>
    <col min="15118" max="15118" width="18.85546875" style="571" customWidth="1"/>
    <col min="15119" max="15119" width="18.5703125" style="571" customWidth="1"/>
    <col min="15120" max="15120" width="18.42578125" style="571" customWidth="1"/>
    <col min="15121" max="15121" width="18.28515625" style="571" customWidth="1"/>
    <col min="15122" max="15360" width="9.140625" style="571"/>
    <col min="15361" max="15361" width="6.42578125" style="571" bestFit="1" customWidth="1"/>
    <col min="15362" max="15362" width="54.28515625" style="571" customWidth="1"/>
    <col min="15363" max="15364" width="17" style="571" customWidth="1"/>
    <col min="15365" max="15365" width="19.28515625" style="571" customWidth="1"/>
    <col min="15366" max="15366" width="16.5703125" style="571" customWidth="1"/>
    <col min="15367" max="15367" width="17" style="571" customWidth="1"/>
    <col min="15368" max="15368" width="18.140625" style="571" customWidth="1"/>
    <col min="15369" max="15369" width="15.140625" style="571" customWidth="1"/>
    <col min="15370" max="15370" width="17.28515625" style="571" customWidth="1"/>
    <col min="15371" max="15371" width="16.7109375" style="571" customWidth="1"/>
    <col min="15372" max="15372" width="19.28515625" style="571" customWidth="1"/>
    <col min="15373" max="15373" width="20.85546875" style="571" customWidth="1"/>
    <col min="15374" max="15374" width="18.85546875" style="571" customWidth="1"/>
    <col min="15375" max="15375" width="18.5703125" style="571" customWidth="1"/>
    <col min="15376" max="15376" width="18.42578125" style="571" customWidth="1"/>
    <col min="15377" max="15377" width="18.28515625" style="571" customWidth="1"/>
    <col min="15378" max="15616" width="9.140625" style="571"/>
    <col min="15617" max="15617" width="6.42578125" style="571" bestFit="1" customWidth="1"/>
    <col min="15618" max="15618" width="54.28515625" style="571" customWidth="1"/>
    <col min="15619" max="15620" width="17" style="571" customWidth="1"/>
    <col min="15621" max="15621" width="19.28515625" style="571" customWidth="1"/>
    <col min="15622" max="15622" width="16.5703125" style="571" customWidth="1"/>
    <col min="15623" max="15623" width="17" style="571" customWidth="1"/>
    <col min="15624" max="15624" width="18.140625" style="571" customWidth="1"/>
    <col min="15625" max="15625" width="15.140625" style="571" customWidth="1"/>
    <col min="15626" max="15626" width="17.28515625" style="571" customWidth="1"/>
    <col min="15627" max="15627" width="16.7109375" style="571" customWidth="1"/>
    <col min="15628" max="15628" width="19.28515625" style="571" customWidth="1"/>
    <col min="15629" max="15629" width="20.85546875" style="571" customWidth="1"/>
    <col min="15630" max="15630" width="18.85546875" style="571" customWidth="1"/>
    <col min="15631" max="15631" width="18.5703125" style="571" customWidth="1"/>
    <col min="15632" max="15632" width="18.42578125" style="571" customWidth="1"/>
    <col min="15633" max="15633" width="18.28515625" style="571" customWidth="1"/>
    <col min="15634" max="15872" width="9.140625" style="571"/>
    <col min="15873" max="15873" width="6.42578125" style="571" bestFit="1" customWidth="1"/>
    <col min="15874" max="15874" width="54.28515625" style="571" customWidth="1"/>
    <col min="15875" max="15876" width="17" style="571" customWidth="1"/>
    <col min="15877" max="15877" width="19.28515625" style="571" customWidth="1"/>
    <col min="15878" max="15878" width="16.5703125" style="571" customWidth="1"/>
    <col min="15879" max="15879" width="17" style="571" customWidth="1"/>
    <col min="15880" max="15880" width="18.140625" style="571" customWidth="1"/>
    <col min="15881" max="15881" width="15.140625" style="571" customWidth="1"/>
    <col min="15882" max="15882" width="17.28515625" style="571" customWidth="1"/>
    <col min="15883" max="15883" width="16.7109375" style="571" customWidth="1"/>
    <col min="15884" max="15884" width="19.28515625" style="571" customWidth="1"/>
    <col min="15885" max="15885" width="20.85546875" style="571" customWidth="1"/>
    <col min="15886" max="15886" width="18.85546875" style="571" customWidth="1"/>
    <col min="15887" max="15887" width="18.5703125" style="571" customWidth="1"/>
    <col min="15888" max="15888" width="18.42578125" style="571" customWidth="1"/>
    <col min="15889" max="15889" width="18.28515625" style="571" customWidth="1"/>
    <col min="15890" max="16128" width="9.140625" style="571"/>
    <col min="16129" max="16129" width="6.42578125" style="571" bestFit="1" customWidth="1"/>
    <col min="16130" max="16130" width="54.28515625" style="571" customWidth="1"/>
    <col min="16131" max="16132" width="17" style="571" customWidth="1"/>
    <col min="16133" max="16133" width="19.28515625" style="571" customWidth="1"/>
    <col min="16134" max="16134" width="16.5703125" style="571" customWidth="1"/>
    <col min="16135" max="16135" width="17" style="571" customWidth="1"/>
    <col min="16136" max="16136" width="18.140625" style="571" customWidth="1"/>
    <col min="16137" max="16137" width="15.140625" style="571" customWidth="1"/>
    <col min="16138" max="16138" width="17.28515625" style="571" customWidth="1"/>
    <col min="16139" max="16139" width="16.7109375" style="571" customWidth="1"/>
    <col min="16140" max="16140" width="19.28515625" style="571" customWidth="1"/>
    <col min="16141" max="16141" width="20.85546875" style="571" customWidth="1"/>
    <col min="16142" max="16142" width="18.85546875" style="571" customWidth="1"/>
    <col min="16143" max="16143" width="18.5703125" style="571" customWidth="1"/>
    <col min="16144" max="16144" width="18.42578125" style="571" customWidth="1"/>
    <col min="16145" max="16145" width="18.28515625" style="571" customWidth="1"/>
    <col min="16146" max="16384" width="9.140625" style="571"/>
  </cols>
  <sheetData>
    <row r="1" spans="1:36" ht="15.75">
      <c r="A1" s="605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</row>
    <row r="2" spans="1:36" ht="16.5" customHeight="1">
      <c r="A2" s="682" t="s">
        <v>391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</row>
    <row r="3" spans="1:36" ht="16.5" customHeight="1">
      <c r="A3" s="682" t="s">
        <v>389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</row>
    <row r="4" spans="1:36" ht="16.5">
      <c r="A4" s="683" t="s">
        <v>1849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</row>
    <row r="5" spans="1:36" ht="16.5">
      <c r="A5" s="606"/>
      <c r="B5" s="607"/>
      <c r="C5" s="607"/>
      <c r="D5" s="608"/>
      <c r="E5" s="608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</row>
    <row r="6" spans="1:36" ht="16.5">
      <c r="A6" s="606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</row>
    <row r="7" spans="1:36">
      <c r="A7" s="609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7" t="s">
        <v>388</v>
      </c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</row>
    <row r="8" spans="1:36" ht="15.75" customHeight="1">
      <c r="A8" s="684" t="s">
        <v>1850</v>
      </c>
      <c r="B8" s="684" t="s">
        <v>386</v>
      </c>
      <c r="C8" s="685" t="s">
        <v>1267</v>
      </c>
      <c r="D8" s="685"/>
      <c r="E8" s="685"/>
      <c r="F8" s="685" t="s">
        <v>1268</v>
      </c>
      <c r="G8" s="685"/>
      <c r="H8" s="685"/>
      <c r="I8" s="685" t="s">
        <v>1269</v>
      </c>
      <c r="J8" s="685"/>
      <c r="K8" s="685"/>
      <c r="L8" s="685" t="s">
        <v>1851</v>
      </c>
      <c r="M8" s="685" t="s">
        <v>1852</v>
      </c>
      <c r="N8" s="685" t="s">
        <v>1272</v>
      </c>
      <c r="O8" s="685"/>
      <c r="P8" s="685"/>
      <c r="Q8" s="685" t="s">
        <v>1853</v>
      </c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</row>
    <row r="9" spans="1:36" ht="15.75" customHeight="1">
      <c r="A9" s="684"/>
      <c r="B9" s="684"/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</row>
    <row r="10" spans="1:36" ht="15" customHeight="1">
      <c r="A10" s="684"/>
      <c r="B10" s="684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</row>
    <row r="11" spans="1:36" ht="15" customHeight="1">
      <c r="A11" s="684"/>
      <c r="B11" s="684"/>
      <c r="C11" s="685"/>
      <c r="D11" s="685"/>
      <c r="E11" s="685"/>
      <c r="F11" s="685"/>
      <c r="G11" s="685"/>
      <c r="H11" s="685"/>
      <c r="I11" s="685"/>
      <c r="J11" s="685"/>
      <c r="K11" s="685"/>
      <c r="L11" s="685"/>
      <c r="M11" s="685"/>
      <c r="N11" s="685"/>
      <c r="O11" s="685"/>
      <c r="P11" s="685"/>
      <c r="Q11" s="685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</row>
    <row r="12" spans="1:36" ht="15" customHeight="1">
      <c r="A12" s="684"/>
      <c r="B12" s="684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</row>
    <row r="13" spans="1:36" ht="15" customHeight="1">
      <c r="A13" s="684"/>
      <c r="B13" s="684"/>
      <c r="C13" s="684" t="s">
        <v>1274</v>
      </c>
      <c r="D13" s="684" t="s">
        <v>384</v>
      </c>
      <c r="E13" s="684"/>
      <c r="F13" s="684" t="s">
        <v>1274</v>
      </c>
      <c r="G13" s="684" t="s">
        <v>384</v>
      </c>
      <c r="H13" s="684"/>
      <c r="I13" s="685" t="s">
        <v>1274</v>
      </c>
      <c r="J13" s="684" t="s">
        <v>384</v>
      </c>
      <c r="K13" s="684"/>
      <c r="L13" s="685"/>
      <c r="M13" s="685"/>
      <c r="N13" s="685"/>
      <c r="O13" s="685"/>
      <c r="P13" s="685"/>
      <c r="Q13" s="685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</row>
    <row r="14" spans="1:36" ht="15.75">
      <c r="A14" s="684"/>
      <c r="B14" s="684"/>
      <c r="C14" s="684"/>
      <c r="D14" s="684"/>
      <c r="E14" s="684"/>
      <c r="F14" s="684"/>
      <c r="G14" s="684"/>
      <c r="H14" s="684"/>
      <c r="I14" s="685"/>
      <c r="J14" s="684"/>
      <c r="K14" s="684"/>
      <c r="L14" s="685"/>
      <c r="M14" s="685"/>
      <c r="N14" s="685" t="s">
        <v>1274</v>
      </c>
      <c r="O14" s="684" t="s">
        <v>384</v>
      </c>
      <c r="P14" s="684"/>
      <c r="Q14" s="685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</row>
    <row r="15" spans="1:36" ht="15" customHeight="1">
      <c r="A15" s="684"/>
      <c r="B15" s="684"/>
      <c r="C15" s="684"/>
      <c r="D15" s="685" t="s">
        <v>1854</v>
      </c>
      <c r="E15" s="685" t="s">
        <v>1855</v>
      </c>
      <c r="F15" s="684"/>
      <c r="G15" s="685" t="s">
        <v>1854</v>
      </c>
      <c r="H15" s="685" t="s">
        <v>1855</v>
      </c>
      <c r="I15" s="685"/>
      <c r="J15" s="684" t="s">
        <v>1279</v>
      </c>
      <c r="K15" s="684" t="s">
        <v>1280</v>
      </c>
      <c r="L15" s="685"/>
      <c r="M15" s="685"/>
      <c r="N15" s="685"/>
      <c r="O15" s="685" t="s">
        <v>1279</v>
      </c>
      <c r="P15" s="685" t="s">
        <v>1280</v>
      </c>
      <c r="Q15" s="685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</row>
    <row r="16" spans="1:36" ht="15" customHeight="1">
      <c r="A16" s="684"/>
      <c r="B16" s="684"/>
      <c r="C16" s="684"/>
      <c r="D16" s="685"/>
      <c r="E16" s="685"/>
      <c r="F16" s="684"/>
      <c r="G16" s="685"/>
      <c r="H16" s="685"/>
      <c r="I16" s="685"/>
      <c r="J16" s="684"/>
      <c r="K16" s="684"/>
      <c r="L16" s="685"/>
      <c r="M16" s="685"/>
      <c r="N16" s="685"/>
      <c r="O16" s="685"/>
      <c r="P16" s="685"/>
      <c r="Q16" s="685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</row>
    <row r="17" spans="1:36" ht="15.75">
      <c r="A17" s="610">
        <v>1</v>
      </c>
      <c r="B17" s="581">
        <v>2</v>
      </c>
      <c r="C17" s="581">
        <v>3</v>
      </c>
      <c r="D17" s="581">
        <v>4</v>
      </c>
      <c r="E17" s="581">
        <v>5</v>
      </c>
      <c r="F17" s="581">
        <v>6</v>
      </c>
      <c r="G17" s="581">
        <v>7</v>
      </c>
      <c r="H17" s="581">
        <v>8</v>
      </c>
      <c r="I17" s="581">
        <v>9</v>
      </c>
      <c r="J17" s="581">
        <v>10</v>
      </c>
      <c r="K17" s="581">
        <v>11</v>
      </c>
      <c r="L17" s="581">
        <v>12</v>
      </c>
      <c r="M17" s="581">
        <v>13</v>
      </c>
      <c r="N17" s="581">
        <v>14</v>
      </c>
      <c r="O17" s="581">
        <v>15</v>
      </c>
      <c r="P17" s="581">
        <v>16</v>
      </c>
      <c r="Q17" s="581">
        <v>17</v>
      </c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</row>
    <row r="18" spans="1:36" s="612" customFormat="1" ht="15.75">
      <c r="A18" s="582">
        <v>1</v>
      </c>
      <c r="B18" s="583" t="s">
        <v>382</v>
      </c>
      <c r="C18" s="584">
        <v>81393279</v>
      </c>
      <c r="D18" s="584">
        <v>74314818</v>
      </c>
      <c r="E18" s="584">
        <v>7078461</v>
      </c>
      <c r="F18" s="584">
        <v>15390081</v>
      </c>
      <c r="G18" s="584">
        <v>15390081</v>
      </c>
      <c r="H18" s="584">
        <v>0</v>
      </c>
      <c r="I18" s="584">
        <v>21238480</v>
      </c>
      <c r="J18" s="584">
        <v>15538973</v>
      </c>
      <c r="K18" s="584">
        <v>5699507</v>
      </c>
      <c r="L18" s="584">
        <v>75544880</v>
      </c>
      <c r="M18" s="584">
        <v>3478090</v>
      </c>
      <c r="N18" s="584">
        <v>1970209</v>
      </c>
      <c r="O18" s="584">
        <v>550966</v>
      </c>
      <c r="P18" s="584">
        <v>1419243</v>
      </c>
      <c r="Q18" s="584">
        <v>74036999</v>
      </c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</row>
    <row r="19" spans="1:36" ht="31.5">
      <c r="A19" s="587">
        <v>1.1000000000000001</v>
      </c>
      <c r="B19" s="588" t="s">
        <v>381</v>
      </c>
      <c r="C19" s="589">
        <v>49468282</v>
      </c>
      <c r="D19" s="589">
        <v>43181416</v>
      </c>
      <c r="E19" s="589">
        <v>6286866</v>
      </c>
      <c r="F19" s="589">
        <v>30</v>
      </c>
      <c r="G19" s="589">
        <v>30</v>
      </c>
      <c r="H19" s="589">
        <v>0</v>
      </c>
      <c r="I19" s="589">
        <v>30</v>
      </c>
      <c r="J19" s="589">
        <v>30</v>
      </c>
      <c r="K19" s="589">
        <v>0</v>
      </c>
      <c r="L19" s="589">
        <v>49468282</v>
      </c>
      <c r="M19" s="589">
        <v>2102769</v>
      </c>
      <c r="N19" s="589">
        <v>0</v>
      </c>
      <c r="O19" s="589">
        <v>0</v>
      </c>
      <c r="P19" s="589">
        <v>0</v>
      </c>
      <c r="Q19" s="589">
        <v>47365513</v>
      </c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</row>
    <row r="20" spans="1:36" ht="31.5">
      <c r="A20" s="590">
        <v>1.2</v>
      </c>
      <c r="B20" s="591" t="s">
        <v>380</v>
      </c>
      <c r="C20" s="592">
        <v>1896285</v>
      </c>
      <c r="D20" s="592">
        <v>1879201</v>
      </c>
      <c r="E20" s="592">
        <v>17084</v>
      </c>
      <c r="F20" s="592">
        <v>52197</v>
      </c>
      <c r="G20" s="592">
        <v>52197</v>
      </c>
      <c r="H20" s="592">
        <v>0</v>
      </c>
      <c r="I20" s="592">
        <v>322838</v>
      </c>
      <c r="J20" s="592">
        <v>72948</v>
      </c>
      <c r="K20" s="592">
        <v>249890</v>
      </c>
      <c r="L20" s="592">
        <v>1625644</v>
      </c>
      <c r="M20" s="592">
        <v>65877</v>
      </c>
      <c r="N20" s="592">
        <v>91174</v>
      </c>
      <c r="O20" s="592">
        <v>13082</v>
      </c>
      <c r="P20" s="592">
        <v>78092</v>
      </c>
      <c r="Q20" s="592">
        <v>1650941</v>
      </c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</row>
    <row r="21" spans="1:36" ht="15.75">
      <c r="A21" s="590">
        <v>1.3</v>
      </c>
      <c r="B21" s="591" t="s">
        <v>379</v>
      </c>
      <c r="C21" s="592">
        <v>390643</v>
      </c>
      <c r="D21" s="592">
        <v>390643</v>
      </c>
      <c r="E21" s="592">
        <v>0</v>
      </c>
      <c r="F21" s="592">
        <v>0</v>
      </c>
      <c r="G21" s="592">
        <v>0</v>
      </c>
      <c r="H21" s="592">
        <v>0</v>
      </c>
      <c r="I21" s="592">
        <v>0</v>
      </c>
      <c r="J21" s="592">
        <v>0</v>
      </c>
      <c r="K21" s="592">
        <v>0</v>
      </c>
      <c r="L21" s="592">
        <v>390643</v>
      </c>
      <c r="M21" s="592">
        <v>-1296</v>
      </c>
      <c r="N21" s="592">
        <v>0</v>
      </c>
      <c r="O21" s="592">
        <v>0</v>
      </c>
      <c r="P21" s="592">
        <v>0</v>
      </c>
      <c r="Q21" s="592">
        <v>391939</v>
      </c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</row>
    <row r="22" spans="1:36" ht="31.5">
      <c r="A22" s="590">
        <v>1.4</v>
      </c>
      <c r="B22" s="591" t="s">
        <v>378</v>
      </c>
      <c r="C22" s="592">
        <v>50326</v>
      </c>
      <c r="D22" s="592">
        <v>48808</v>
      </c>
      <c r="E22" s="592">
        <v>1518</v>
      </c>
      <c r="F22" s="592">
        <v>0</v>
      </c>
      <c r="G22" s="592">
        <v>0</v>
      </c>
      <c r="H22" s="592">
        <v>0</v>
      </c>
      <c r="I22" s="592">
        <v>0</v>
      </c>
      <c r="J22" s="592">
        <v>0</v>
      </c>
      <c r="K22" s="592">
        <v>0</v>
      </c>
      <c r="L22" s="592">
        <v>50326</v>
      </c>
      <c r="M22" s="592">
        <v>-314</v>
      </c>
      <c r="N22" s="592">
        <v>0</v>
      </c>
      <c r="O22" s="592">
        <v>0</v>
      </c>
      <c r="P22" s="592">
        <v>0</v>
      </c>
      <c r="Q22" s="592">
        <v>50640</v>
      </c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</row>
    <row r="23" spans="1:36" ht="15.75">
      <c r="A23" s="590">
        <v>1.5</v>
      </c>
      <c r="B23" s="591" t="s">
        <v>377</v>
      </c>
      <c r="C23" s="592">
        <v>1375519</v>
      </c>
      <c r="D23" s="592">
        <v>1354239</v>
      </c>
      <c r="E23" s="592">
        <v>21280</v>
      </c>
      <c r="F23" s="592">
        <v>2037</v>
      </c>
      <c r="G23" s="592">
        <v>2037</v>
      </c>
      <c r="H23" s="592">
        <v>0</v>
      </c>
      <c r="I23" s="592">
        <v>5210</v>
      </c>
      <c r="J23" s="592">
        <v>1889</v>
      </c>
      <c r="K23" s="592">
        <v>3321</v>
      </c>
      <c r="L23" s="592">
        <v>1372346</v>
      </c>
      <c r="M23" s="592">
        <v>32910</v>
      </c>
      <c r="N23" s="592">
        <v>1079</v>
      </c>
      <c r="O23" s="592">
        <v>1079</v>
      </c>
      <c r="P23" s="592">
        <v>0</v>
      </c>
      <c r="Q23" s="592">
        <v>1340515</v>
      </c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</row>
    <row r="24" spans="1:36" ht="31.5">
      <c r="A24" s="590">
        <v>1.6</v>
      </c>
      <c r="B24" s="591" t="s">
        <v>376</v>
      </c>
      <c r="C24" s="592">
        <v>27400</v>
      </c>
      <c r="D24" s="592">
        <v>27400</v>
      </c>
      <c r="E24" s="592">
        <v>0</v>
      </c>
      <c r="F24" s="592">
        <v>175</v>
      </c>
      <c r="G24" s="592">
        <v>175</v>
      </c>
      <c r="H24" s="592">
        <v>0</v>
      </c>
      <c r="I24" s="592">
        <v>535</v>
      </c>
      <c r="J24" s="592">
        <v>535</v>
      </c>
      <c r="K24" s="592">
        <v>0</v>
      </c>
      <c r="L24" s="592">
        <v>27040</v>
      </c>
      <c r="M24" s="592">
        <v>5552</v>
      </c>
      <c r="N24" s="592">
        <v>115</v>
      </c>
      <c r="O24" s="592">
        <v>115</v>
      </c>
      <c r="P24" s="592">
        <v>0</v>
      </c>
      <c r="Q24" s="592">
        <v>21603</v>
      </c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</row>
    <row r="25" spans="1:36" ht="31.5">
      <c r="A25" s="590">
        <v>1.7</v>
      </c>
      <c r="B25" s="591" t="s">
        <v>375</v>
      </c>
      <c r="C25" s="592">
        <v>117482</v>
      </c>
      <c r="D25" s="592">
        <v>117414</v>
      </c>
      <c r="E25" s="592">
        <v>68</v>
      </c>
      <c r="F25" s="592">
        <v>1162</v>
      </c>
      <c r="G25" s="592">
        <v>1162</v>
      </c>
      <c r="H25" s="592">
        <v>0</v>
      </c>
      <c r="I25" s="592">
        <v>1162</v>
      </c>
      <c r="J25" s="592">
        <v>1162</v>
      </c>
      <c r="K25" s="592">
        <v>0</v>
      </c>
      <c r="L25" s="592">
        <v>117482</v>
      </c>
      <c r="M25" s="592">
        <v>19594</v>
      </c>
      <c r="N25" s="592">
        <v>15</v>
      </c>
      <c r="O25" s="592">
        <v>15</v>
      </c>
      <c r="P25" s="592">
        <v>0</v>
      </c>
      <c r="Q25" s="592">
        <v>97903</v>
      </c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</row>
    <row r="26" spans="1:36" ht="63">
      <c r="A26" s="590">
        <v>1.8</v>
      </c>
      <c r="B26" s="591" t="s">
        <v>374</v>
      </c>
      <c r="C26" s="592">
        <v>626775</v>
      </c>
      <c r="D26" s="592">
        <v>608562</v>
      </c>
      <c r="E26" s="592">
        <v>18213</v>
      </c>
      <c r="F26" s="592">
        <v>17074</v>
      </c>
      <c r="G26" s="592">
        <v>17074</v>
      </c>
      <c r="H26" s="592">
        <v>0</v>
      </c>
      <c r="I26" s="592">
        <v>20877</v>
      </c>
      <c r="J26" s="592">
        <v>20737</v>
      </c>
      <c r="K26" s="592">
        <v>140</v>
      </c>
      <c r="L26" s="592">
        <v>622972</v>
      </c>
      <c r="M26" s="592">
        <v>2550</v>
      </c>
      <c r="N26" s="592">
        <v>5142</v>
      </c>
      <c r="O26" s="592">
        <v>5142</v>
      </c>
      <c r="P26" s="592">
        <v>0</v>
      </c>
      <c r="Q26" s="592">
        <v>625564</v>
      </c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</row>
    <row r="27" spans="1:36" ht="47.25">
      <c r="A27" s="590">
        <v>1.9</v>
      </c>
      <c r="B27" s="591" t="s">
        <v>373</v>
      </c>
      <c r="C27" s="592">
        <v>27440567</v>
      </c>
      <c r="D27" s="592">
        <v>26707135</v>
      </c>
      <c r="E27" s="592">
        <v>733432</v>
      </c>
      <c r="F27" s="592">
        <v>15317406</v>
      </c>
      <c r="G27" s="592">
        <v>15317406</v>
      </c>
      <c r="H27" s="592">
        <v>0</v>
      </c>
      <c r="I27" s="592">
        <v>20887828</v>
      </c>
      <c r="J27" s="592">
        <v>15441672</v>
      </c>
      <c r="K27" s="592">
        <v>5446156</v>
      </c>
      <c r="L27" s="592">
        <v>21870145</v>
      </c>
      <c r="M27" s="592">
        <v>1250448</v>
      </c>
      <c r="N27" s="592">
        <v>1872684</v>
      </c>
      <c r="O27" s="592">
        <v>531533</v>
      </c>
      <c r="P27" s="592">
        <v>1341151</v>
      </c>
      <c r="Q27" s="604">
        <v>22492381</v>
      </c>
      <c r="R27" s="570"/>
      <c r="S27" s="616">
        <f>Q27-'НБ выпл '!M32</f>
        <v>4916726</v>
      </c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</row>
    <row r="28" spans="1:36" ht="15.75">
      <c r="A28" s="593">
        <v>1.1000000000000001</v>
      </c>
      <c r="B28" s="594" t="s">
        <v>351</v>
      </c>
      <c r="C28" s="595">
        <v>0</v>
      </c>
      <c r="D28" s="595">
        <v>0</v>
      </c>
      <c r="E28" s="595">
        <v>0</v>
      </c>
      <c r="F28" s="595">
        <v>0</v>
      </c>
      <c r="G28" s="595">
        <v>0</v>
      </c>
      <c r="H28" s="595">
        <v>0</v>
      </c>
      <c r="I28" s="595">
        <v>0</v>
      </c>
      <c r="J28" s="595">
        <v>0</v>
      </c>
      <c r="K28" s="595">
        <v>0</v>
      </c>
      <c r="L28" s="595">
        <v>0</v>
      </c>
      <c r="M28" s="595">
        <v>0</v>
      </c>
      <c r="N28" s="595">
        <v>0</v>
      </c>
      <c r="O28" s="595">
        <v>0</v>
      </c>
      <c r="P28" s="595">
        <v>0</v>
      </c>
      <c r="Q28" s="595">
        <v>0</v>
      </c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</row>
    <row r="29" spans="1:36" s="612" customFormat="1" ht="15.75">
      <c r="A29" s="582">
        <v>2</v>
      </c>
      <c r="B29" s="583" t="s">
        <v>372</v>
      </c>
      <c r="C29" s="584">
        <v>97510708</v>
      </c>
      <c r="D29" s="584">
        <v>96212260</v>
      </c>
      <c r="E29" s="584">
        <v>1298448</v>
      </c>
      <c r="F29" s="584">
        <v>3720117</v>
      </c>
      <c r="G29" s="584">
        <v>3651460</v>
      </c>
      <c r="H29" s="584">
        <v>68657</v>
      </c>
      <c r="I29" s="584">
        <v>5193308</v>
      </c>
      <c r="J29" s="584">
        <v>3666646</v>
      </c>
      <c r="K29" s="584">
        <v>1526662</v>
      </c>
      <c r="L29" s="584">
        <v>96037517</v>
      </c>
      <c r="M29" s="584">
        <v>-196104</v>
      </c>
      <c r="N29" s="584">
        <v>1169334</v>
      </c>
      <c r="O29" s="584">
        <v>1135974</v>
      </c>
      <c r="P29" s="584">
        <v>33360</v>
      </c>
      <c r="Q29" s="584">
        <v>97402955</v>
      </c>
      <c r="R29" s="611"/>
      <c r="S29" s="611"/>
      <c r="T29" s="611"/>
      <c r="U29" s="611"/>
      <c r="V29" s="611"/>
      <c r="W29" s="611"/>
      <c r="X29" s="611"/>
      <c r="Y29" s="611"/>
      <c r="Z29" s="611"/>
      <c r="AA29" s="611"/>
      <c r="AB29" s="611"/>
      <c r="AC29" s="611"/>
      <c r="AD29" s="611"/>
      <c r="AE29" s="611"/>
      <c r="AF29" s="611"/>
      <c r="AG29" s="611"/>
      <c r="AH29" s="611"/>
      <c r="AI29" s="611"/>
      <c r="AJ29" s="611"/>
    </row>
    <row r="30" spans="1:36" ht="15.75">
      <c r="A30" s="587">
        <v>2.1</v>
      </c>
      <c r="B30" s="588" t="s">
        <v>371</v>
      </c>
      <c r="C30" s="589">
        <v>32638852</v>
      </c>
      <c r="D30" s="589">
        <v>32534557</v>
      </c>
      <c r="E30" s="589">
        <v>104295</v>
      </c>
      <c r="F30" s="589">
        <v>6451</v>
      </c>
      <c r="G30" s="589">
        <v>0</v>
      </c>
      <c r="H30" s="589">
        <v>6451</v>
      </c>
      <c r="I30" s="589">
        <v>406648</v>
      </c>
      <c r="J30" s="589">
        <v>4794</v>
      </c>
      <c r="K30" s="589">
        <v>401854</v>
      </c>
      <c r="L30" s="589">
        <v>32238655</v>
      </c>
      <c r="M30" s="589">
        <v>0</v>
      </c>
      <c r="N30" s="589">
        <v>0</v>
      </c>
      <c r="O30" s="589">
        <v>0</v>
      </c>
      <c r="P30" s="589">
        <v>0</v>
      </c>
      <c r="Q30" s="589">
        <v>32238655</v>
      </c>
      <c r="R30" s="570"/>
      <c r="S30" s="570"/>
      <c r="T30" s="570"/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0"/>
      <c r="AG30" s="570"/>
      <c r="AH30" s="570"/>
      <c r="AI30" s="570"/>
      <c r="AJ30" s="570"/>
    </row>
    <row r="31" spans="1:36" ht="15.75">
      <c r="A31" s="590">
        <v>2.2000000000000002</v>
      </c>
      <c r="B31" s="591" t="s">
        <v>370</v>
      </c>
      <c r="C31" s="592">
        <v>33559744</v>
      </c>
      <c r="D31" s="592">
        <v>33402672</v>
      </c>
      <c r="E31" s="592">
        <v>157072</v>
      </c>
      <c r="F31" s="592">
        <v>0</v>
      </c>
      <c r="G31" s="592">
        <v>0</v>
      </c>
      <c r="H31" s="592">
        <v>0</v>
      </c>
      <c r="I31" s="592">
        <v>492</v>
      </c>
      <c r="J31" s="592">
        <v>0</v>
      </c>
      <c r="K31" s="592">
        <v>492</v>
      </c>
      <c r="L31" s="592">
        <v>33559252</v>
      </c>
      <c r="M31" s="592">
        <v>0</v>
      </c>
      <c r="N31" s="592">
        <v>0</v>
      </c>
      <c r="O31" s="592">
        <v>0</v>
      </c>
      <c r="P31" s="592">
        <v>0</v>
      </c>
      <c r="Q31" s="592">
        <v>33559252</v>
      </c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70"/>
      <c r="AD31" s="570"/>
      <c r="AE31" s="570"/>
      <c r="AF31" s="570"/>
      <c r="AG31" s="570"/>
      <c r="AH31" s="570"/>
      <c r="AI31" s="570"/>
      <c r="AJ31" s="570"/>
    </row>
    <row r="32" spans="1:36" ht="15.75">
      <c r="A32" s="596" t="s">
        <v>1846</v>
      </c>
      <c r="B32" s="591" t="s">
        <v>1282</v>
      </c>
      <c r="C32" s="592">
        <v>27268614</v>
      </c>
      <c r="D32" s="592">
        <v>27239614</v>
      </c>
      <c r="E32" s="592">
        <v>29000</v>
      </c>
      <c r="F32" s="592">
        <v>0</v>
      </c>
      <c r="G32" s="592">
        <v>0</v>
      </c>
      <c r="H32" s="592">
        <v>0</v>
      </c>
      <c r="I32" s="592">
        <v>0</v>
      </c>
      <c r="J32" s="592">
        <v>0</v>
      </c>
      <c r="K32" s="592">
        <v>0</v>
      </c>
      <c r="L32" s="592">
        <v>27268614</v>
      </c>
      <c r="M32" s="592">
        <v>0</v>
      </c>
      <c r="N32" s="592">
        <v>0</v>
      </c>
      <c r="O32" s="592">
        <v>0</v>
      </c>
      <c r="P32" s="592">
        <v>0</v>
      </c>
      <c r="Q32" s="592">
        <v>27268614</v>
      </c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</row>
    <row r="33" spans="1:36" ht="15.75">
      <c r="A33" s="596" t="s">
        <v>1847</v>
      </c>
      <c r="B33" s="591" t="s">
        <v>1284</v>
      </c>
      <c r="C33" s="592">
        <v>5165577</v>
      </c>
      <c r="D33" s="592">
        <v>5040514</v>
      </c>
      <c r="E33" s="592">
        <v>125063</v>
      </c>
      <c r="F33" s="592">
        <v>0</v>
      </c>
      <c r="G33" s="592">
        <v>0</v>
      </c>
      <c r="H33" s="592">
        <v>0</v>
      </c>
      <c r="I33" s="592">
        <v>0</v>
      </c>
      <c r="J33" s="592">
        <v>0</v>
      </c>
      <c r="K33" s="592">
        <v>0</v>
      </c>
      <c r="L33" s="592">
        <v>5165577</v>
      </c>
      <c r="M33" s="592">
        <v>0</v>
      </c>
      <c r="N33" s="592">
        <v>0</v>
      </c>
      <c r="O33" s="592">
        <v>0</v>
      </c>
      <c r="P33" s="592">
        <v>0</v>
      </c>
      <c r="Q33" s="592">
        <v>5165577</v>
      </c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</row>
    <row r="34" spans="1:36" ht="15.75">
      <c r="A34" s="596" t="s">
        <v>1848</v>
      </c>
      <c r="B34" s="591" t="s">
        <v>369</v>
      </c>
      <c r="C34" s="592">
        <v>1125553</v>
      </c>
      <c r="D34" s="592">
        <v>1122544</v>
      </c>
      <c r="E34" s="592">
        <v>3009</v>
      </c>
      <c r="F34" s="592">
        <v>0</v>
      </c>
      <c r="G34" s="592">
        <v>0</v>
      </c>
      <c r="H34" s="592">
        <v>0</v>
      </c>
      <c r="I34" s="592">
        <v>492</v>
      </c>
      <c r="J34" s="592">
        <v>0</v>
      </c>
      <c r="K34" s="592">
        <v>492</v>
      </c>
      <c r="L34" s="592">
        <v>1125061</v>
      </c>
      <c r="M34" s="592">
        <v>0</v>
      </c>
      <c r="N34" s="592">
        <v>0</v>
      </c>
      <c r="O34" s="592">
        <v>0</v>
      </c>
      <c r="P34" s="592">
        <v>0</v>
      </c>
      <c r="Q34" s="592">
        <v>1125061</v>
      </c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</row>
    <row r="35" spans="1:36" ht="15.75">
      <c r="A35" s="590">
        <v>2.2999999999999998</v>
      </c>
      <c r="B35" s="591" t="s">
        <v>368</v>
      </c>
      <c r="C35" s="592">
        <v>6441378</v>
      </c>
      <c r="D35" s="592">
        <v>6310259</v>
      </c>
      <c r="E35" s="592">
        <v>131119</v>
      </c>
      <c r="F35" s="592">
        <v>2634684</v>
      </c>
      <c r="G35" s="592">
        <v>2591820</v>
      </c>
      <c r="H35" s="592">
        <v>42864</v>
      </c>
      <c r="I35" s="592">
        <v>3471687</v>
      </c>
      <c r="J35" s="592">
        <v>2587373</v>
      </c>
      <c r="K35" s="592">
        <v>884314</v>
      </c>
      <c r="L35" s="592">
        <v>5604375</v>
      </c>
      <c r="M35" s="592">
        <v>628327</v>
      </c>
      <c r="N35" s="592">
        <v>1063798</v>
      </c>
      <c r="O35" s="592">
        <v>1060082</v>
      </c>
      <c r="P35" s="592">
        <v>3716</v>
      </c>
      <c r="Q35" s="592">
        <v>6039846</v>
      </c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</row>
    <row r="36" spans="1:36" ht="15.75">
      <c r="A36" s="590">
        <v>2.4</v>
      </c>
      <c r="B36" s="591" t="s">
        <v>367</v>
      </c>
      <c r="C36" s="592">
        <v>24870734</v>
      </c>
      <c r="D36" s="592">
        <v>23964772</v>
      </c>
      <c r="E36" s="592">
        <v>905962</v>
      </c>
      <c r="F36" s="592">
        <v>1078982</v>
      </c>
      <c r="G36" s="592">
        <v>1059640</v>
      </c>
      <c r="H36" s="592">
        <v>19342</v>
      </c>
      <c r="I36" s="592">
        <v>1314481</v>
      </c>
      <c r="J36" s="592">
        <v>1074479</v>
      </c>
      <c r="K36" s="592">
        <v>240002</v>
      </c>
      <c r="L36" s="592">
        <v>24635235</v>
      </c>
      <c r="M36" s="592">
        <v>-824431</v>
      </c>
      <c r="N36" s="592">
        <v>105536</v>
      </c>
      <c r="O36" s="592">
        <v>75892</v>
      </c>
      <c r="P36" s="592">
        <v>29644</v>
      </c>
      <c r="Q36" s="592">
        <v>25565202</v>
      </c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</row>
    <row r="37" spans="1:36" ht="15.75">
      <c r="A37" s="597">
        <v>2.5</v>
      </c>
      <c r="B37" s="594" t="s">
        <v>351</v>
      </c>
      <c r="C37" s="595">
        <v>0</v>
      </c>
      <c r="D37" s="595">
        <v>0</v>
      </c>
      <c r="E37" s="595">
        <v>0</v>
      </c>
      <c r="F37" s="595">
        <v>0</v>
      </c>
      <c r="G37" s="595">
        <v>0</v>
      </c>
      <c r="H37" s="595">
        <v>0</v>
      </c>
      <c r="I37" s="595">
        <v>0</v>
      </c>
      <c r="J37" s="595">
        <v>0</v>
      </c>
      <c r="K37" s="595">
        <v>0</v>
      </c>
      <c r="L37" s="595">
        <v>0</v>
      </c>
      <c r="M37" s="595">
        <v>0</v>
      </c>
      <c r="N37" s="595">
        <v>0</v>
      </c>
      <c r="O37" s="595">
        <v>0</v>
      </c>
      <c r="P37" s="595">
        <v>0</v>
      </c>
      <c r="Q37" s="595">
        <v>0</v>
      </c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</row>
    <row r="38" spans="1:36" s="612" customFormat="1" ht="15.75">
      <c r="A38" s="582">
        <v>3</v>
      </c>
      <c r="B38" s="583" t="s">
        <v>366</v>
      </c>
      <c r="C38" s="584">
        <v>153107876</v>
      </c>
      <c r="D38" s="584">
        <v>145399199</v>
      </c>
      <c r="E38" s="584">
        <v>7708677</v>
      </c>
      <c r="F38" s="584">
        <v>19051537</v>
      </c>
      <c r="G38" s="584">
        <v>1456200</v>
      </c>
      <c r="H38" s="584">
        <v>17595337</v>
      </c>
      <c r="I38" s="584">
        <v>103304873</v>
      </c>
      <c r="J38" s="584">
        <v>1463117</v>
      </c>
      <c r="K38" s="584">
        <v>101841756</v>
      </c>
      <c r="L38" s="584">
        <v>68854540</v>
      </c>
      <c r="M38" s="584">
        <v>999909</v>
      </c>
      <c r="N38" s="584">
        <v>686388</v>
      </c>
      <c r="O38" s="584">
        <v>6176893</v>
      </c>
      <c r="P38" s="584">
        <v>-5490505</v>
      </c>
      <c r="Q38" s="584">
        <v>68541019</v>
      </c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E38" s="611"/>
      <c r="AF38" s="611"/>
      <c r="AG38" s="611"/>
      <c r="AH38" s="611"/>
      <c r="AI38" s="611"/>
      <c r="AJ38" s="611"/>
    </row>
    <row r="39" spans="1:36" ht="15.75">
      <c r="A39" s="587">
        <v>3.1</v>
      </c>
      <c r="B39" s="588" t="s">
        <v>365</v>
      </c>
      <c r="C39" s="589">
        <v>16899822</v>
      </c>
      <c r="D39" s="589">
        <v>16611923</v>
      </c>
      <c r="E39" s="589">
        <v>287899</v>
      </c>
      <c r="F39" s="589">
        <v>216145</v>
      </c>
      <c r="G39" s="589">
        <v>150615</v>
      </c>
      <c r="H39" s="589">
        <v>65530</v>
      </c>
      <c r="I39" s="589">
        <v>1176232</v>
      </c>
      <c r="J39" s="589">
        <v>149161</v>
      </c>
      <c r="K39" s="589">
        <v>1027071</v>
      </c>
      <c r="L39" s="589">
        <v>15939735</v>
      </c>
      <c r="M39" s="589">
        <v>548925</v>
      </c>
      <c r="N39" s="589">
        <v>50499</v>
      </c>
      <c r="O39" s="589">
        <v>-39086</v>
      </c>
      <c r="P39" s="589">
        <v>89585</v>
      </c>
      <c r="Q39" s="589">
        <v>15441309</v>
      </c>
      <c r="R39" s="570"/>
      <c r="S39" s="570"/>
      <c r="T39" s="570"/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0"/>
      <c r="AG39" s="570"/>
      <c r="AH39" s="570"/>
      <c r="AI39" s="570"/>
      <c r="AJ39" s="570"/>
    </row>
    <row r="40" spans="1:36" ht="15.75">
      <c r="A40" s="590">
        <v>3.2</v>
      </c>
      <c r="B40" s="591" t="s">
        <v>364</v>
      </c>
      <c r="C40" s="592">
        <v>1645617</v>
      </c>
      <c r="D40" s="592">
        <v>1645617</v>
      </c>
      <c r="E40" s="592">
        <v>0</v>
      </c>
      <c r="F40" s="592">
        <v>118155</v>
      </c>
      <c r="G40" s="592">
        <v>117195</v>
      </c>
      <c r="H40" s="592">
        <v>960</v>
      </c>
      <c r="I40" s="592">
        <v>1080568</v>
      </c>
      <c r="J40" s="592">
        <v>95565</v>
      </c>
      <c r="K40" s="592">
        <v>985003</v>
      </c>
      <c r="L40" s="592">
        <v>683204</v>
      </c>
      <c r="M40" s="592">
        <v>130972</v>
      </c>
      <c r="N40" s="592">
        <v>19361</v>
      </c>
      <c r="O40" s="592">
        <v>16169</v>
      </c>
      <c r="P40" s="592">
        <v>3192</v>
      </c>
      <c r="Q40" s="592">
        <v>571593</v>
      </c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</row>
    <row r="41" spans="1:36" ht="15.75">
      <c r="A41" s="590">
        <v>3.3</v>
      </c>
      <c r="B41" s="591" t="s">
        <v>363</v>
      </c>
      <c r="C41" s="592">
        <v>2050317</v>
      </c>
      <c r="D41" s="592">
        <v>2034614</v>
      </c>
      <c r="E41" s="592">
        <v>15703</v>
      </c>
      <c r="F41" s="592">
        <v>277825</v>
      </c>
      <c r="G41" s="592">
        <v>21383</v>
      </c>
      <c r="H41" s="592">
        <v>256442</v>
      </c>
      <c r="I41" s="592">
        <v>1717819</v>
      </c>
      <c r="J41" s="592">
        <v>20263</v>
      </c>
      <c r="K41" s="592">
        <v>1697556</v>
      </c>
      <c r="L41" s="592">
        <v>610323</v>
      </c>
      <c r="M41" s="592">
        <v>154454</v>
      </c>
      <c r="N41" s="592">
        <v>36002</v>
      </c>
      <c r="O41" s="592">
        <v>178367</v>
      </c>
      <c r="P41" s="592">
        <v>-142365</v>
      </c>
      <c r="Q41" s="592">
        <v>491871</v>
      </c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</row>
    <row r="42" spans="1:36" ht="15.75">
      <c r="A42" s="590">
        <v>3.4</v>
      </c>
      <c r="B42" s="591" t="s">
        <v>362</v>
      </c>
      <c r="C42" s="592">
        <v>1292449</v>
      </c>
      <c r="D42" s="592">
        <v>860533</v>
      </c>
      <c r="E42" s="592">
        <v>431916</v>
      </c>
      <c r="F42" s="592">
        <v>397115</v>
      </c>
      <c r="G42" s="592">
        <v>16296</v>
      </c>
      <c r="H42" s="592">
        <v>380819</v>
      </c>
      <c r="I42" s="592">
        <v>1112400</v>
      </c>
      <c r="J42" s="592">
        <v>16295</v>
      </c>
      <c r="K42" s="592">
        <v>1096105</v>
      </c>
      <c r="L42" s="592">
        <v>577164</v>
      </c>
      <c r="M42" s="592">
        <v>-78360</v>
      </c>
      <c r="N42" s="592">
        <v>-43763</v>
      </c>
      <c r="O42" s="592">
        <v>3418</v>
      </c>
      <c r="P42" s="592">
        <v>-47181</v>
      </c>
      <c r="Q42" s="592">
        <v>611761</v>
      </c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</row>
    <row r="43" spans="1:36" ht="15.75">
      <c r="A43" s="590">
        <v>3.5</v>
      </c>
      <c r="B43" s="591" t="s">
        <v>361</v>
      </c>
      <c r="C43" s="592">
        <v>7035252</v>
      </c>
      <c r="D43" s="592">
        <v>6824763</v>
      </c>
      <c r="E43" s="592">
        <v>210489</v>
      </c>
      <c r="F43" s="592">
        <v>119410</v>
      </c>
      <c r="G43" s="592">
        <v>40133</v>
      </c>
      <c r="H43" s="592">
        <v>79277</v>
      </c>
      <c r="I43" s="592">
        <v>5711687</v>
      </c>
      <c r="J43" s="592">
        <v>44192</v>
      </c>
      <c r="K43" s="592">
        <v>5667495</v>
      </c>
      <c r="L43" s="592">
        <v>1442975</v>
      </c>
      <c r="M43" s="592">
        <v>880098</v>
      </c>
      <c r="N43" s="592">
        <v>852527</v>
      </c>
      <c r="O43" s="592">
        <v>92802</v>
      </c>
      <c r="P43" s="592">
        <v>759725</v>
      </c>
      <c r="Q43" s="592">
        <v>1415404</v>
      </c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</row>
    <row r="44" spans="1:36" ht="47.25">
      <c r="A44" s="590">
        <v>3.6</v>
      </c>
      <c r="B44" s="591" t="s">
        <v>1286</v>
      </c>
      <c r="C44" s="592">
        <v>63671250</v>
      </c>
      <c r="D44" s="592">
        <v>59929318</v>
      </c>
      <c r="E44" s="592">
        <v>3741932</v>
      </c>
      <c r="F44" s="592">
        <v>17341599</v>
      </c>
      <c r="G44" s="592">
        <v>659384</v>
      </c>
      <c r="H44" s="592">
        <v>16682215</v>
      </c>
      <c r="I44" s="592">
        <v>44782685</v>
      </c>
      <c r="J44" s="592">
        <v>666000</v>
      </c>
      <c r="K44" s="592">
        <v>44116685</v>
      </c>
      <c r="L44" s="592">
        <v>36230164</v>
      </c>
      <c r="M44" s="592">
        <v>5238586</v>
      </c>
      <c r="N44" s="592">
        <v>2972720</v>
      </c>
      <c r="O44" s="592">
        <v>2134908</v>
      </c>
      <c r="P44" s="592">
        <v>837812</v>
      </c>
      <c r="Q44" s="592">
        <v>33964298</v>
      </c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</row>
    <row r="45" spans="1:36" ht="47.25">
      <c r="A45" s="590">
        <v>3.7</v>
      </c>
      <c r="B45" s="591" t="s">
        <v>360</v>
      </c>
      <c r="C45" s="592">
        <v>893088</v>
      </c>
      <c r="D45" s="592">
        <v>844198</v>
      </c>
      <c r="E45" s="592">
        <v>48890</v>
      </c>
      <c r="F45" s="592">
        <v>27103</v>
      </c>
      <c r="G45" s="592">
        <v>10564</v>
      </c>
      <c r="H45" s="592">
        <v>16539</v>
      </c>
      <c r="I45" s="592">
        <v>325060</v>
      </c>
      <c r="J45" s="592">
        <v>15285</v>
      </c>
      <c r="K45" s="592">
        <v>309775</v>
      </c>
      <c r="L45" s="592">
        <v>595131</v>
      </c>
      <c r="M45" s="592">
        <v>-58031</v>
      </c>
      <c r="N45" s="592">
        <v>-69516</v>
      </c>
      <c r="O45" s="592">
        <v>12425</v>
      </c>
      <c r="P45" s="592">
        <v>-81941</v>
      </c>
      <c r="Q45" s="592">
        <v>583646</v>
      </c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</row>
    <row r="46" spans="1:36" ht="47.25">
      <c r="A46" s="590">
        <v>3.8</v>
      </c>
      <c r="B46" s="591" t="s">
        <v>359</v>
      </c>
      <c r="C46" s="592">
        <v>1537729</v>
      </c>
      <c r="D46" s="592">
        <v>1531579</v>
      </c>
      <c r="E46" s="592">
        <v>6150</v>
      </c>
      <c r="F46" s="592">
        <v>9101</v>
      </c>
      <c r="G46" s="592">
        <v>3857</v>
      </c>
      <c r="H46" s="592">
        <v>5244</v>
      </c>
      <c r="I46" s="592">
        <v>1409092</v>
      </c>
      <c r="J46" s="592">
        <v>2369</v>
      </c>
      <c r="K46" s="592">
        <v>1406723</v>
      </c>
      <c r="L46" s="592">
        <v>137738</v>
      </c>
      <c r="M46" s="592">
        <v>-74124</v>
      </c>
      <c r="N46" s="592">
        <v>-59489</v>
      </c>
      <c r="O46" s="592">
        <v>87908</v>
      </c>
      <c r="P46" s="592">
        <v>-147397</v>
      </c>
      <c r="Q46" s="592">
        <v>152373</v>
      </c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</row>
    <row r="47" spans="1:36" ht="47.25">
      <c r="A47" s="590">
        <v>3.9</v>
      </c>
      <c r="B47" s="591" t="s">
        <v>358</v>
      </c>
      <c r="C47" s="592">
        <v>711228</v>
      </c>
      <c r="D47" s="592">
        <v>491220</v>
      </c>
      <c r="E47" s="592">
        <v>220008</v>
      </c>
      <c r="F47" s="592">
        <v>12061</v>
      </c>
      <c r="G47" s="592">
        <v>8951</v>
      </c>
      <c r="H47" s="592">
        <v>3110</v>
      </c>
      <c r="I47" s="592">
        <v>591058</v>
      </c>
      <c r="J47" s="592">
        <v>9318</v>
      </c>
      <c r="K47" s="592">
        <v>581740</v>
      </c>
      <c r="L47" s="592">
        <v>132231</v>
      </c>
      <c r="M47" s="592">
        <v>-8636</v>
      </c>
      <c r="N47" s="592">
        <v>-12256</v>
      </c>
      <c r="O47" s="592">
        <v>23406</v>
      </c>
      <c r="P47" s="592">
        <v>-35662</v>
      </c>
      <c r="Q47" s="592">
        <v>128611</v>
      </c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</row>
    <row r="48" spans="1:36" ht="47.25">
      <c r="A48" s="598">
        <v>3.1</v>
      </c>
      <c r="B48" s="591" t="s">
        <v>1287</v>
      </c>
      <c r="C48" s="592">
        <v>47865012</v>
      </c>
      <c r="D48" s="592">
        <v>46159010</v>
      </c>
      <c r="E48" s="592">
        <v>1706002</v>
      </c>
      <c r="F48" s="592">
        <v>471554</v>
      </c>
      <c r="G48" s="592">
        <v>390687</v>
      </c>
      <c r="H48" s="592">
        <v>80867</v>
      </c>
      <c r="I48" s="592">
        <v>39458874</v>
      </c>
      <c r="J48" s="592">
        <v>406911</v>
      </c>
      <c r="K48" s="592">
        <v>39051963</v>
      </c>
      <c r="L48" s="592">
        <v>8877692</v>
      </c>
      <c r="M48" s="592">
        <v>128505</v>
      </c>
      <c r="N48" s="592">
        <v>477347</v>
      </c>
      <c r="O48" s="592">
        <v>-61742</v>
      </c>
      <c r="P48" s="592">
        <v>539089</v>
      </c>
      <c r="Q48" s="592">
        <v>9226534</v>
      </c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</row>
    <row r="49" spans="1:36" ht="15.75">
      <c r="A49" s="590">
        <v>3.11</v>
      </c>
      <c r="B49" s="591" t="s">
        <v>357</v>
      </c>
      <c r="C49" s="592">
        <v>2696517</v>
      </c>
      <c r="D49" s="592">
        <v>2564739</v>
      </c>
      <c r="E49" s="592">
        <v>131778</v>
      </c>
      <c r="F49" s="592">
        <v>15866</v>
      </c>
      <c r="G49" s="592">
        <v>15854</v>
      </c>
      <c r="H49" s="592">
        <v>12</v>
      </c>
      <c r="I49" s="592">
        <v>18590</v>
      </c>
      <c r="J49" s="592">
        <v>15807</v>
      </c>
      <c r="K49" s="592">
        <v>2783</v>
      </c>
      <c r="L49" s="592">
        <v>2693793</v>
      </c>
      <c r="M49" s="592">
        <v>-854942</v>
      </c>
      <c r="N49" s="592">
        <v>-364218</v>
      </c>
      <c r="O49" s="592">
        <v>-33189</v>
      </c>
      <c r="P49" s="592">
        <v>-331029</v>
      </c>
      <c r="Q49" s="592">
        <v>3184517</v>
      </c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</row>
    <row r="50" spans="1:36" ht="15.75">
      <c r="A50" s="590">
        <v>3.12</v>
      </c>
      <c r="B50" s="591" t="s">
        <v>356</v>
      </c>
      <c r="C50" s="592">
        <v>0</v>
      </c>
      <c r="D50" s="592">
        <v>0</v>
      </c>
      <c r="E50" s="592">
        <v>0</v>
      </c>
      <c r="F50" s="592">
        <v>0</v>
      </c>
      <c r="G50" s="592">
        <v>0</v>
      </c>
      <c r="H50" s="592">
        <v>0</v>
      </c>
      <c r="I50" s="592">
        <v>0</v>
      </c>
      <c r="J50" s="592">
        <v>0</v>
      </c>
      <c r="K50" s="592">
        <v>0</v>
      </c>
      <c r="L50" s="592">
        <v>0</v>
      </c>
      <c r="M50" s="592">
        <v>0</v>
      </c>
      <c r="N50" s="592">
        <v>0</v>
      </c>
      <c r="O50" s="592">
        <v>0</v>
      </c>
      <c r="P50" s="592">
        <v>0</v>
      </c>
      <c r="Q50" s="592">
        <v>0</v>
      </c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</row>
    <row r="51" spans="1:36" ht="15.75">
      <c r="A51" s="590">
        <v>3.13</v>
      </c>
      <c r="B51" s="591" t="s">
        <v>355</v>
      </c>
      <c r="C51" s="592">
        <v>86371</v>
      </c>
      <c r="D51" s="592">
        <v>86371</v>
      </c>
      <c r="E51" s="592">
        <v>0</v>
      </c>
      <c r="F51" s="592">
        <v>0</v>
      </c>
      <c r="G51" s="592">
        <v>0</v>
      </c>
      <c r="H51" s="592">
        <v>0</v>
      </c>
      <c r="I51" s="592">
        <v>0</v>
      </c>
      <c r="J51" s="592">
        <v>0</v>
      </c>
      <c r="K51" s="592">
        <v>0</v>
      </c>
      <c r="L51" s="592">
        <v>86371</v>
      </c>
      <c r="M51" s="592">
        <v>54975</v>
      </c>
      <c r="N51" s="592">
        <v>-40</v>
      </c>
      <c r="O51" s="592">
        <v>-40</v>
      </c>
      <c r="P51" s="592">
        <v>0</v>
      </c>
      <c r="Q51" s="592">
        <v>31356</v>
      </c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</row>
    <row r="52" spans="1:36" ht="15.75">
      <c r="A52" s="590">
        <v>3.14</v>
      </c>
      <c r="B52" s="591" t="s">
        <v>354</v>
      </c>
      <c r="C52" s="592">
        <v>4179126</v>
      </c>
      <c r="D52" s="592">
        <v>3273856</v>
      </c>
      <c r="E52" s="592">
        <v>905270</v>
      </c>
      <c r="F52" s="592">
        <v>34766</v>
      </c>
      <c r="G52" s="592">
        <v>19669</v>
      </c>
      <c r="H52" s="592">
        <v>15097</v>
      </c>
      <c r="I52" s="592">
        <v>3710018</v>
      </c>
      <c r="J52" s="592">
        <v>10545</v>
      </c>
      <c r="K52" s="592">
        <v>3699473</v>
      </c>
      <c r="L52" s="592">
        <v>503874</v>
      </c>
      <c r="M52" s="592">
        <v>-5669214</v>
      </c>
      <c r="N52" s="592">
        <v>-3752216</v>
      </c>
      <c r="O52" s="592">
        <v>3744119</v>
      </c>
      <c r="P52" s="592">
        <v>-7496335</v>
      </c>
      <c r="Q52" s="592">
        <v>2420872</v>
      </c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</row>
    <row r="53" spans="1:36" ht="47.25">
      <c r="A53" s="590">
        <v>3.15</v>
      </c>
      <c r="B53" s="591" t="s">
        <v>1288</v>
      </c>
      <c r="C53" s="592">
        <v>615509</v>
      </c>
      <c r="D53" s="592">
        <v>615509</v>
      </c>
      <c r="E53" s="592">
        <v>0</v>
      </c>
      <c r="F53" s="592">
        <v>9225</v>
      </c>
      <c r="G53" s="592">
        <v>0</v>
      </c>
      <c r="H53" s="592">
        <v>9225</v>
      </c>
      <c r="I53" s="592">
        <v>449748</v>
      </c>
      <c r="J53" s="592">
        <v>10959</v>
      </c>
      <c r="K53" s="592">
        <v>438789</v>
      </c>
      <c r="L53" s="592">
        <v>174986</v>
      </c>
      <c r="M53" s="592">
        <v>38420</v>
      </c>
      <c r="N53" s="592">
        <v>30780</v>
      </c>
      <c r="O53" s="592">
        <v>17306</v>
      </c>
      <c r="P53" s="592">
        <v>13474</v>
      </c>
      <c r="Q53" s="592">
        <v>167346</v>
      </c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</row>
    <row r="54" spans="1:36" ht="15.75">
      <c r="A54" s="590">
        <v>3.16</v>
      </c>
      <c r="B54" s="591" t="s">
        <v>353</v>
      </c>
      <c r="C54" s="592">
        <v>214636</v>
      </c>
      <c r="D54" s="592">
        <v>213134</v>
      </c>
      <c r="E54" s="592">
        <v>1502</v>
      </c>
      <c r="F54" s="592">
        <v>1612</v>
      </c>
      <c r="G54" s="592">
        <v>1612</v>
      </c>
      <c r="H54" s="592">
        <v>0</v>
      </c>
      <c r="I54" s="592">
        <v>59244</v>
      </c>
      <c r="J54" s="592">
        <v>447</v>
      </c>
      <c r="K54" s="592">
        <v>58797</v>
      </c>
      <c r="L54" s="592">
        <v>157004</v>
      </c>
      <c r="M54" s="592">
        <v>7381</v>
      </c>
      <c r="N54" s="592">
        <v>-9415</v>
      </c>
      <c r="O54" s="592">
        <v>122</v>
      </c>
      <c r="P54" s="592">
        <v>-9537</v>
      </c>
      <c r="Q54" s="592">
        <v>140208</v>
      </c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</row>
    <row r="55" spans="1:36" ht="15.75">
      <c r="A55" s="590">
        <v>3.17</v>
      </c>
      <c r="B55" s="591" t="s">
        <v>352</v>
      </c>
      <c r="C55" s="592">
        <v>1713953</v>
      </c>
      <c r="D55" s="592">
        <v>1712815</v>
      </c>
      <c r="E55" s="592">
        <v>1138</v>
      </c>
      <c r="F55" s="592">
        <v>0</v>
      </c>
      <c r="G55" s="592">
        <v>0</v>
      </c>
      <c r="H55" s="592">
        <v>0</v>
      </c>
      <c r="I55" s="592">
        <v>1701798</v>
      </c>
      <c r="J55" s="592">
        <v>0</v>
      </c>
      <c r="K55" s="592">
        <v>1701798</v>
      </c>
      <c r="L55" s="592">
        <v>12155</v>
      </c>
      <c r="M55" s="592">
        <v>560900</v>
      </c>
      <c r="N55" s="592">
        <v>558065</v>
      </c>
      <c r="O55" s="592">
        <v>0</v>
      </c>
      <c r="P55" s="592">
        <v>558065</v>
      </c>
      <c r="Q55" s="592">
        <v>9320</v>
      </c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</row>
    <row r="56" spans="1:36" ht="15.75">
      <c r="A56" s="597">
        <v>3.18</v>
      </c>
      <c r="B56" s="594" t="s">
        <v>351</v>
      </c>
      <c r="C56" s="595">
        <v>0</v>
      </c>
      <c r="D56" s="595">
        <v>0</v>
      </c>
      <c r="E56" s="595">
        <v>0</v>
      </c>
      <c r="F56" s="595">
        <v>0</v>
      </c>
      <c r="G56" s="595">
        <v>0</v>
      </c>
      <c r="H56" s="595">
        <v>0</v>
      </c>
      <c r="I56" s="595">
        <v>0</v>
      </c>
      <c r="J56" s="595">
        <v>0</v>
      </c>
      <c r="K56" s="595">
        <v>0</v>
      </c>
      <c r="L56" s="595">
        <v>0</v>
      </c>
      <c r="M56" s="595">
        <v>0</v>
      </c>
      <c r="N56" s="595">
        <v>0</v>
      </c>
      <c r="O56" s="595">
        <v>0</v>
      </c>
      <c r="P56" s="595">
        <v>0</v>
      </c>
      <c r="Q56" s="595">
        <v>0</v>
      </c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</row>
    <row r="57" spans="1:36" s="612" customFormat="1" ht="15.75">
      <c r="A57" s="582">
        <v>4</v>
      </c>
      <c r="B57" s="583" t="s">
        <v>6</v>
      </c>
      <c r="C57" s="584">
        <v>332011863</v>
      </c>
      <c r="D57" s="584">
        <v>315926277</v>
      </c>
      <c r="E57" s="584">
        <v>16085586</v>
      </c>
      <c r="F57" s="584">
        <v>38161735</v>
      </c>
      <c r="G57" s="584">
        <v>20497741</v>
      </c>
      <c r="H57" s="584">
        <v>17663994</v>
      </c>
      <c r="I57" s="584">
        <v>129736661</v>
      </c>
      <c r="J57" s="584">
        <v>20668736</v>
      </c>
      <c r="K57" s="584">
        <v>109067925</v>
      </c>
      <c r="L57" s="584">
        <v>240436937</v>
      </c>
      <c r="M57" s="584">
        <v>4281895</v>
      </c>
      <c r="N57" s="584">
        <v>3825931</v>
      </c>
      <c r="O57" s="584">
        <v>7863833</v>
      </c>
      <c r="P57" s="584">
        <v>-4037902</v>
      </c>
      <c r="Q57" s="584">
        <v>239980973</v>
      </c>
      <c r="R57" s="611"/>
      <c r="S57" s="611"/>
      <c r="T57" s="611"/>
      <c r="U57" s="611"/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</row>
    <row r="58" spans="1:36" s="600" customFormat="1" ht="20.25" customHeight="1">
      <c r="A58" s="687" t="s">
        <v>1856</v>
      </c>
      <c r="B58" s="687"/>
      <c r="C58" s="687"/>
      <c r="D58" s="687"/>
      <c r="E58" s="687"/>
      <c r="F58" s="687"/>
      <c r="G58" s="687"/>
      <c r="H58" s="687"/>
      <c r="I58" s="687"/>
      <c r="J58" s="687"/>
      <c r="K58" s="599"/>
      <c r="L58" s="599"/>
      <c r="M58" s="599"/>
      <c r="N58" s="599"/>
      <c r="O58" s="599"/>
      <c r="P58" s="599"/>
      <c r="Q58" s="599"/>
      <c r="R58" s="599"/>
      <c r="S58" s="599"/>
      <c r="T58" s="599"/>
      <c r="U58" s="599"/>
      <c r="V58" s="599"/>
      <c r="W58" s="599"/>
      <c r="X58" s="599"/>
      <c r="Y58" s="599"/>
      <c r="Z58" s="599"/>
      <c r="AA58" s="599"/>
      <c r="AB58" s="599"/>
      <c r="AC58" s="599"/>
      <c r="AD58" s="599"/>
      <c r="AE58" s="599"/>
      <c r="AF58" s="599"/>
      <c r="AG58" s="599"/>
      <c r="AH58" s="599"/>
      <c r="AI58" s="599"/>
      <c r="AJ58" s="599"/>
    </row>
    <row r="59" spans="1:36" s="600" customFormat="1" ht="20.25" customHeight="1">
      <c r="A59" s="688" t="s">
        <v>1857</v>
      </c>
      <c r="B59" s="688"/>
      <c r="C59" s="688"/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8"/>
      <c r="P59" s="599"/>
      <c r="Q59" s="599"/>
      <c r="R59" s="599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599"/>
      <c r="AI59" s="599"/>
      <c r="AJ59" s="599"/>
    </row>
    <row r="60" spans="1:36" s="600" customFormat="1" ht="20.25" customHeight="1">
      <c r="A60" s="613"/>
      <c r="B60" s="613"/>
      <c r="C60" s="613"/>
      <c r="D60" s="613"/>
      <c r="E60" s="613"/>
      <c r="F60" s="613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599"/>
      <c r="AJ60" s="599"/>
    </row>
    <row r="61" spans="1:36" s="600" customFormat="1" ht="20.25" customHeight="1">
      <c r="A61" s="613"/>
      <c r="B61" s="613"/>
      <c r="C61" s="613"/>
      <c r="D61" s="613"/>
      <c r="E61" s="613"/>
      <c r="F61" s="613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599"/>
      <c r="AJ61" s="599"/>
    </row>
    <row r="62" spans="1:36" s="602" customFormat="1" ht="18">
      <c r="A62" s="689"/>
      <c r="B62" s="689"/>
      <c r="C62" s="689"/>
      <c r="D62" s="689"/>
      <c r="E62" s="689"/>
      <c r="F62" s="689"/>
      <c r="G62" s="689"/>
      <c r="H62" s="689"/>
      <c r="I62" s="689"/>
      <c r="J62" s="689"/>
      <c r="K62" s="689"/>
      <c r="L62" s="689"/>
      <c r="M62" s="689"/>
      <c r="N62" s="689"/>
      <c r="O62" s="689"/>
      <c r="P62" s="689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</row>
    <row r="63" spans="1:36" s="602" customFormat="1">
      <c r="A63" s="614"/>
      <c r="B63" s="601"/>
      <c r="C63" s="601"/>
      <c r="D63" s="601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</row>
    <row r="64" spans="1:36" s="600" customFormat="1" ht="12.75">
      <c r="A64" s="686"/>
      <c r="B64" s="686"/>
      <c r="C64" s="686"/>
      <c r="D64" s="686"/>
      <c r="E64" s="686"/>
      <c r="F64" s="686"/>
      <c r="G64" s="686"/>
      <c r="H64" s="686"/>
      <c r="I64" s="686"/>
      <c r="J64" s="686"/>
      <c r="K64" s="686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</row>
  </sheetData>
  <mergeCells count="32">
    <mergeCell ref="I13:I16"/>
    <mergeCell ref="J13:K14"/>
    <mergeCell ref="N14:N16"/>
    <mergeCell ref="O14:P14"/>
    <mergeCell ref="A64:K64"/>
    <mergeCell ref="D15:D16"/>
    <mergeCell ref="E15:E16"/>
    <mergeCell ref="G15:G16"/>
    <mergeCell ref="H15:H16"/>
    <mergeCell ref="J15:J16"/>
    <mergeCell ref="K15:K16"/>
    <mergeCell ref="O15:O16"/>
    <mergeCell ref="P15:P16"/>
    <mergeCell ref="A58:J58"/>
    <mergeCell ref="A59:O59"/>
    <mergeCell ref="A62:P62"/>
    <mergeCell ref="A2:Q2"/>
    <mergeCell ref="A3:Q3"/>
    <mergeCell ref="A4:Q4"/>
    <mergeCell ref="A8:A16"/>
    <mergeCell ref="B8:B16"/>
    <mergeCell ref="C8:E12"/>
    <mergeCell ref="F8:H12"/>
    <mergeCell ref="I8:K12"/>
    <mergeCell ref="L8:L16"/>
    <mergeCell ref="M8:M16"/>
    <mergeCell ref="N8:P13"/>
    <mergeCell ref="Q8:Q16"/>
    <mergeCell ref="C13:C16"/>
    <mergeCell ref="D13:E14"/>
    <mergeCell ref="F13:F16"/>
    <mergeCell ref="G13:H1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4"/>
  <sheetViews>
    <sheetView view="pageBreakPreview" zoomScale="80" zoomScaleNormal="80" zoomScaleSheetLayoutView="80" workbookViewId="0">
      <pane xSplit="2" ySplit="3" topLeftCell="C4" activePane="bottomRight" state="frozen"/>
      <selection activeCell="I20" sqref="I20"/>
      <selection pane="topRight" activeCell="I20" sqref="I20"/>
      <selection pane="bottomLeft" activeCell="I20" sqref="I20"/>
      <selection pane="bottomRight" activeCell="O18" sqref="O18:P18"/>
    </sheetView>
  </sheetViews>
  <sheetFormatPr defaultRowHeight="11.25"/>
  <cols>
    <col min="1" max="1" width="10.7109375" style="253" customWidth="1"/>
    <col min="2" max="2" width="28" style="253" customWidth="1"/>
    <col min="3" max="3" width="12.42578125" style="253" customWidth="1"/>
    <col min="4" max="15" width="12.42578125" style="256" customWidth="1"/>
    <col min="16" max="20" width="12.42578125" style="253" customWidth="1"/>
    <col min="21" max="21" width="12.42578125" style="257" hidden="1" customWidth="1"/>
    <col min="22" max="34" width="12.42578125" style="257" customWidth="1"/>
    <col min="35" max="16384" width="9.140625" style="257"/>
  </cols>
  <sheetData>
    <row r="1" spans="1:21" s="219" customFormat="1">
      <c r="A1" s="696"/>
      <c r="B1" s="697"/>
      <c r="C1" s="702" t="s">
        <v>203</v>
      </c>
      <c r="D1" s="702"/>
      <c r="E1" s="703"/>
      <c r="F1" s="703"/>
      <c r="G1" s="703"/>
      <c r="H1" s="553"/>
      <c r="I1" s="702"/>
      <c r="J1" s="702"/>
      <c r="K1" s="702"/>
      <c r="L1" s="702"/>
      <c r="M1" s="702"/>
      <c r="N1" s="690" t="s">
        <v>204</v>
      </c>
      <c r="O1" s="704"/>
      <c r="P1" s="692"/>
      <c r="Q1" s="690" t="s">
        <v>195</v>
      </c>
      <c r="R1" s="691"/>
      <c r="S1" s="692"/>
      <c r="T1" s="693" t="s">
        <v>6</v>
      </c>
    </row>
    <row r="2" spans="1:21" s="219" customFormat="1">
      <c r="A2" s="698"/>
      <c r="B2" s="699"/>
      <c r="C2" s="552" t="s">
        <v>191</v>
      </c>
      <c r="D2" s="221" t="s">
        <v>7</v>
      </c>
      <c r="E2" s="222" t="s">
        <v>1096</v>
      </c>
      <c r="F2" s="222" t="s">
        <v>1098</v>
      </c>
      <c r="G2" s="222" t="s">
        <v>1100</v>
      </c>
      <c r="H2" s="223" t="s">
        <v>1102</v>
      </c>
      <c r="I2" s="223" t="s">
        <v>1104</v>
      </c>
      <c r="J2" s="222" t="s">
        <v>1106</v>
      </c>
      <c r="K2" s="222" t="s">
        <v>1108</v>
      </c>
      <c r="L2" s="222" t="s">
        <v>1110</v>
      </c>
      <c r="M2" s="222" t="s">
        <v>1112</v>
      </c>
      <c r="N2" s="223" t="s">
        <v>1114</v>
      </c>
      <c r="O2" s="224" t="s">
        <v>194</v>
      </c>
      <c r="P2" s="225" t="s">
        <v>189</v>
      </c>
      <c r="Q2" s="226" t="s">
        <v>196</v>
      </c>
      <c r="R2" s="227" t="s">
        <v>190</v>
      </c>
      <c r="S2" s="228" t="s">
        <v>1117</v>
      </c>
      <c r="T2" s="693"/>
    </row>
    <row r="3" spans="1:21" s="232" customFormat="1" ht="67.5">
      <c r="A3" s="700"/>
      <c r="B3" s="701"/>
      <c r="C3" s="552" t="s">
        <v>192</v>
      </c>
      <c r="D3" s="221" t="s">
        <v>8</v>
      </c>
      <c r="E3" s="222" t="s">
        <v>1097</v>
      </c>
      <c r="F3" s="222" t="s">
        <v>1099</v>
      </c>
      <c r="G3" s="222" t="s">
        <v>1101</v>
      </c>
      <c r="H3" s="223" t="s">
        <v>1103</v>
      </c>
      <c r="I3" s="223" t="s">
        <v>1105</v>
      </c>
      <c r="J3" s="222" t="s">
        <v>1107</v>
      </c>
      <c r="K3" s="222" t="s">
        <v>1109</v>
      </c>
      <c r="L3" s="222" t="s">
        <v>1111</v>
      </c>
      <c r="M3" s="222" t="s">
        <v>1113</v>
      </c>
      <c r="N3" s="223" t="s">
        <v>1115</v>
      </c>
      <c r="O3" s="224" t="s">
        <v>193</v>
      </c>
      <c r="P3" s="225" t="s">
        <v>197</v>
      </c>
      <c r="Q3" s="229" t="s">
        <v>1116</v>
      </c>
      <c r="R3" s="230" t="s">
        <v>198</v>
      </c>
      <c r="S3" s="231" t="s">
        <v>1118</v>
      </c>
      <c r="T3" s="693"/>
    </row>
    <row r="4" spans="1:21" s="236" customFormat="1" ht="33.75">
      <c r="A4" s="233" t="s">
        <v>10</v>
      </c>
      <c r="B4" s="233" t="s">
        <v>11</v>
      </c>
      <c r="C4" s="234">
        <f>C5</f>
        <v>1023872755.5483701</v>
      </c>
      <c r="D4" s="234">
        <f>D5</f>
        <v>1023872755.5483701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>
        <f>C4+O4+P4+Q4</f>
        <v>1023872755.5483701</v>
      </c>
      <c r="U4" s="235">
        <f>T4/$T$18</f>
        <v>0.61824806256584419</v>
      </c>
    </row>
    <row r="5" spans="1:21" s="243" customFormat="1">
      <c r="A5" s="237" t="s">
        <v>12</v>
      </c>
      <c r="B5" s="238" t="s">
        <v>13</v>
      </c>
      <c r="C5" s="239">
        <f t="shared" ref="C5" si="0">D5</f>
        <v>1023872755.5483701</v>
      </c>
      <c r="D5" s="644">
        <f>'HF-HC '!D49</f>
        <v>1023872755.5483701</v>
      </c>
      <c r="E5" s="644"/>
      <c r="F5" s="644"/>
      <c r="G5" s="644"/>
      <c r="H5" s="241"/>
      <c r="I5" s="241"/>
      <c r="J5" s="644"/>
      <c r="K5" s="644"/>
      <c r="L5" s="644"/>
      <c r="M5" s="644"/>
      <c r="N5" s="241"/>
      <c r="O5" s="234"/>
      <c r="P5" s="234"/>
      <c r="Q5" s="234"/>
      <c r="R5" s="645"/>
      <c r="S5" s="645"/>
      <c r="T5" s="234">
        <f>C5+O5+P5+Q5</f>
        <v>1023872755.5483701</v>
      </c>
      <c r="U5" s="235">
        <f t="shared" ref="U5:U18" si="1">T5/$T$18</f>
        <v>0.61824806256584419</v>
      </c>
    </row>
    <row r="6" spans="1:21" s="243" customFormat="1" ht="22.5">
      <c r="A6" s="237" t="s">
        <v>1035</v>
      </c>
      <c r="B6" s="238" t="s">
        <v>1036</v>
      </c>
      <c r="C6" s="239"/>
      <c r="D6" s="644"/>
      <c r="E6" s="644"/>
      <c r="F6" s="644"/>
      <c r="G6" s="644"/>
      <c r="H6" s="241"/>
      <c r="I6" s="241"/>
      <c r="J6" s="644"/>
      <c r="K6" s="644"/>
      <c r="L6" s="644"/>
      <c r="M6" s="644"/>
      <c r="N6" s="241"/>
      <c r="O6" s="234"/>
      <c r="P6" s="234"/>
      <c r="Q6" s="234"/>
      <c r="R6" s="645"/>
      <c r="S6" s="645"/>
      <c r="T6" s="234"/>
      <c r="U6" s="235">
        <f t="shared" si="1"/>
        <v>0</v>
      </c>
    </row>
    <row r="7" spans="1:21" s="236" customFormat="1" ht="22.5">
      <c r="A7" s="244" t="s">
        <v>15</v>
      </c>
      <c r="B7" s="233" t="s">
        <v>16</v>
      </c>
      <c r="C7" s="245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>
        <f>O10+O8</f>
        <v>22492381</v>
      </c>
      <c r="P7" s="245">
        <f>P10</f>
        <v>54231367</v>
      </c>
      <c r="Q7" s="234"/>
      <c r="R7" s="245"/>
      <c r="S7" s="245"/>
      <c r="T7" s="234">
        <f>C7+O7+P7+Q7</f>
        <v>76723748</v>
      </c>
      <c r="U7" s="235">
        <f t="shared" si="1"/>
        <v>4.6328323804636244E-2</v>
      </c>
    </row>
    <row r="8" spans="1:21" s="243" customFormat="1" ht="22.5">
      <c r="A8" s="246" t="s">
        <v>17</v>
      </c>
      <c r="B8" s="238" t="s">
        <v>18</v>
      </c>
      <c r="C8" s="245"/>
      <c r="D8" s="242"/>
      <c r="E8" s="242"/>
      <c r="F8" s="242"/>
      <c r="G8" s="242"/>
      <c r="H8" s="234"/>
      <c r="I8" s="234"/>
      <c r="J8" s="242"/>
      <c r="K8" s="242"/>
      <c r="L8" s="242"/>
      <c r="M8" s="242"/>
      <c r="N8" s="234"/>
      <c r="O8" s="245">
        <f>'НБ прем 2017'!Q27</f>
        <v>22492381</v>
      </c>
      <c r="P8" s="245"/>
      <c r="Q8" s="234"/>
      <c r="R8" s="247"/>
      <c r="S8" s="247"/>
      <c r="T8" s="234">
        <f>C8+O8+P8+Q8</f>
        <v>22492381</v>
      </c>
      <c r="U8" s="235">
        <f t="shared" si="1"/>
        <v>1.358163980864501E-2</v>
      </c>
    </row>
    <row r="9" spans="1:21" s="243" customFormat="1" ht="22.5">
      <c r="A9" s="246" t="s">
        <v>1037</v>
      </c>
      <c r="B9" s="238" t="s">
        <v>1038</v>
      </c>
      <c r="C9" s="245"/>
      <c r="D9" s="242"/>
      <c r="E9" s="242"/>
      <c r="F9" s="242"/>
      <c r="G9" s="242"/>
      <c r="H9" s="234"/>
      <c r="I9" s="234"/>
      <c r="J9" s="242"/>
      <c r="K9" s="242"/>
      <c r="L9" s="242"/>
      <c r="M9" s="242"/>
      <c r="N9" s="234"/>
      <c r="O9" s="245"/>
      <c r="P9" s="245"/>
      <c r="Q9" s="234"/>
      <c r="R9" s="247"/>
      <c r="S9" s="247"/>
      <c r="T9" s="234"/>
      <c r="U9" s="235">
        <f t="shared" si="1"/>
        <v>0</v>
      </c>
    </row>
    <row r="10" spans="1:21" s="243" customFormat="1">
      <c r="A10" s="248" t="s">
        <v>19</v>
      </c>
      <c r="B10" s="238" t="s">
        <v>20</v>
      </c>
      <c r="C10" s="249"/>
      <c r="D10" s="242"/>
      <c r="E10" s="242"/>
      <c r="F10" s="242"/>
      <c r="G10" s="242"/>
      <c r="H10" s="234"/>
      <c r="I10" s="234"/>
      <c r="J10" s="242"/>
      <c r="K10" s="242"/>
      <c r="L10" s="242"/>
      <c r="M10" s="242"/>
      <c r="N10" s="234"/>
      <c r="O10" s="249"/>
      <c r="P10" s="245">
        <f>'предп '!F9-'НБ выпл '!M32</f>
        <v>54231367</v>
      </c>
      <c r="Q10" s="234"/>
      <c r="R10" s="250"/>
      <c r="S10" s="250"/>
      <c r="T10" s="234">
        <f>C10+O10+P10+Q10</f>
        <v>54231367</v>
      </c>
      <c r="U10" s="235">
        <f t="shared" si="1"/>
        <v>3.2746683995991233E-2</v>
      </c>
    </row>
    <row r="11" spans="1:21" s="236" customFormat="1">
      <c r="A11" s="251" t="s">
        <v>21</v>
      </c>
      <c r="B11" s="233" t="s">
        <v>22</v>
      </c>
      <c r="C11" s="249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49"/>
      <c r="P11" s="245">
        <f>'HF-HC '!J49</f>
        <v>550150864.70588231</v>
      </c>
      <c r="Q11" s="234"/>
      <c r="R11" s="249"/>
      <c r="S11" s="249"/>
      <c r="T11" s="234">
        <f>C11+O11+P11+Q11</f>
        <v>550150864.70588231</v>
      </c>
      <c r="U11" s="235">
        <f t="shared" si="1"/>
        <v>0.33219919602330611</v>
      </c>
    </row>
    <row r="12" spans="1:21" s="236" customFormat="1" ht="21" customHeight="1">
      <c r="A12" s="248" t="s">
        <v>1039</v>
      </c>
      <c r="B12" s="238" t="s">
        <v>1119</v>
      </c>
      <c r="C12" s="249"/>
      <c r="D12" s="645"/>
      <c r="E12" s="645"/>
      <c r="F12" s="645"/>
      <c r="G12" s="645"/>
      <c r="H12" s="234"/>
      <c r="I12" s="234"/>
      <c r="J12" s="645"/>
      <c r="K12" s="645"/>
      <c r="L12" s="645"/>
      <c r="M12" s="645"/>
      <c r="N12" s="234"/>
      <c r="O12" s="249"/>
      <c r="P12" s="245"/>
      <c r="Q12" s="234"/>
      <c r="R12" s="646"/>
      <c r="S12" s="646"/>
      <c r="T12" s="234"/>
      <c r="U12" s="235">
        <f t="shared" si="1"/>
        <v>0</v>
      </c>
    </row>
    <row r="13" spans="1:21" s="236" customFormat="1" ht="21" customHeight="1">
      <c r="A13" s="248" t="s">
        <v>1040</v>
      </c>
      <c r="B13" s="238" t="s">
        <v>1120</v>
      </c>
      <c r="C13" s="249"/>
      <c r="D13" s="645"/>
      <c r="E13" s="645"/>
      <c r="F13" s="645"/>
      <c r="G13" s="645"/>
      <c r="H13" s="234"/>
      <c r="I13" s="234"/>
      <c r="J13" s="645"/>
      <c r="K13" s="645"/>
      <c r="L13" s="645"/>
      <c r="M13" s="645"/>
      <c r="N13" s="234"/>
      <c r="O13" s="249"/>
      <c r="P13" s="249"/>
      <c r="Q13" s="234"/>
      <c r="R13" s="646"/>
      <c r="S13" s="646"/>
      <c r="T13" s="234"/>
      <c r="U13" s="235">
        <f t="shared" si="1"/>
        <v>0</v>
      </c>
    </row>
    <row r="14" spans="1:21" s="236" customFormat="1" ht="22.5">
      <c r="A14" s="251" t="s">
        <v>23</v>
      </c>
      <c r="B14" s="233" t="s">
        <v>24</v>
      </c>
      <c r="C14" s="249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49"/>
      <c r="P14" s="249"/>
      <c r="Q14" s="234">
        <f>R14+S14</f>
        <v>5339917</v>
      </c>
      <c r="R14" s="249">
        <f>R16</f>
        <v>0</v>
      </c>
      <c r="S14" s="249">
        <f>S15+S16</f>
        <v>5339917</v>
      </c>
      <c r="T14" s="234">
        <f>C14+O14+P14+Q14</f>
        <v>5339917</v>
      </c>
      <c r="U14" s="235">
        <f t="shared" si="1"/>
        <v>3.2244176062134213E-3</v>
      </c>
    </row>
    <row r="15" spans="1:21" s="236" customFormat="1" ht="22.5">
      <c r="A15" s="248" t="s">
        <v>1041</v>
      </c>
      <c r="B15" s="238" t="s">
        <v>1121</v>
      </c>
      <c r="C15" s="249"/>
      <c r="D15" s="645"/>
      <c r="E15" s="645"/>
      <c r="F15" s="645"/>
      <c r="G15" s="645"/>
      <c r="H15" s="234"/>
      <c r="I15" s="234"/>
      <c r="J15" s="645"/>
      <c r="K15" s="645"/>
      <c r="L15" s="645"/>
      <c r="M15" s="645"/>
      <c r="N15" s="234"/>
      <c r="O15" s="249"/>
      <c r="P15" s="249"/>
      <c r="Q15" s="234"/>
      <c r="R15" s="646"/>
      <c r="S15" s="646"/>
      <c r="T15" s="234"/>
      <c r="U15" s="235">
        <f t="shared" si="1"/>
        <v>0</v>
      </c>
    </row>
    <row r="16" spans="1:21" s="243" customFormat="1" ht="22.5">
      <c r="A16" s="248" t="s">
        <v>25</v>
      </c>
      <c r="B16" s="238" t="s">
        <v>1122</v>
      </c>
      <c r="C16" s="249"/>
      <c r="D16" s="645"/>
      <c r="E16" s="645"/>
      <c r="F16" s="645"/>
      <c r="G16" s="645"/>
      <c r="H16" s="234"/>
      <c r="I16" s="234"/>
      <c r="J16" s="645"/>
      <c r="K16" s="645"/>
      <c r="L16" s="645"/>
      <c r="M16" s="645"/>
      <c r="N16" s="234"/>
      <c r="O16" s="249"/>
      <c r="P16" s="249"/>
      <c r="Q16" s="234"/>
      <c r="R16" s="645"/>
      <c r="S16" s="645">
        <f>'РБ 2017'!G72</f>
        <v>5339917</v>
      </c>
      <c r="T16" s="234">
        <f>C16+O16+P16+Q16</f>
        <v>0</v>
      </c>
      <c r="U16" s="235">
        <f t="shared" si="1"/>
        <v>0</v>
      </c>
    </row>
    <row r="17" spans="1:21" s="236" customFormat="1" ht="22.5">
      <c r="A17" s="251" t="s">
        <v>1042</v>
      </c>
      <c r="B17" s="252" t="s">
        <v>1043</v>
      </c>
      <c r="C17" s="249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49"/>
      <c r="P17" s="249"/>
      <c r="Q17" s="234"/>
      <c r="R17" s="249"/>
      <c r="S17" s="249"/>
      <c r="T17" s="234"/>
      <c r="U17" s="235">
        <f t="shared" si="1"/>
        <v>0</v>
      </c>
    </row>
    <row r="18" spans="1:21" s="236" customFormat="1" ht="30.95" customHeight="1">
      <c r="A18" s="694" t="s">
        <v>26</v>
      </c>
      <c r="B18" s="695"/>
      <c r="C18" s="249">
        <f>C4+C7+C11+C14</f>
        <v>1023872755.5483701</v>
      </c>
      <c r="D18" s="249">
        <f>D4+D7+D11+D14</f>
        <v>1023872755.5483701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>
        <f>O4+O7+O11+O14</f>
        <v>22492381</v>
      </c>
      <c r="P18" s="249">
        <f>P4+P7+P11+P14</f>
        <v>604382231.70588231</v>
      </c>
      <c r="Q18" s="249">
        <f>Q4+Q7+Q11+Q14</f>
        <v>5339917</v>
      </c>
      <c r="R18" s="249">
        <f>R14</f>
        <v>0</v>
      </c>
      <c r="S18" s="249"/>
      <c r="T18" s="234">
        <f>C18+O18+P18+Q18</f>
        <v>1656087285.2542524</v>
      </c>
      <c r="U18" s="235">
        <f t="shared" si="1"/>
        <v>1</v>
      </c>
    </row>
    <row r="19" spans="1:21" s="232" customFormat="1">
      <c r="A19" s="253"/>
      <c r="B19" s="253"/>
      <c r="C19" s="254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4"/>
      <c r="Q19" s="254"/>
      <c r="R19" s="254"/>
      <c r="S19" s="254"/>
      <c r="T19" s="253"/>
      <c r="U19" s="235"/>
    </row>
    <row r="20" spans="1:21"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</row>
    <row r="24" spans="1:21">
      <c r="Q24" s="413"/>
    </row>
    <row r="25" spans="1:21">
      <c r="O25" s="414"/>
      <c r="P25" s="413"/>
    </row>
    <row r="27" spans="1:21">
      <c r="H27" s="628"/>
      <c r="I27" s="628"/>
      <c r="J27" s="628"/>
    </row>
    <row r="29" spans="1:21">
      <c r="O29" s="414"/>
    </row>
    <row r="31" spans="1:21">
      <c r="O31" s="414"/>
    </row>
    <row r="34" spans="15:15">
      <c r="O34" s="414"/>
    </row>
  </sheetData>
  <sheetProtection selectLockedCells="1" selectUnlockedCells="1"/>
  <mergeCells count="7">
    <mergeCell ref="Q1:S1"/>
    <mergeCell ref="T1:T3"/>
    <mergeCell ref="A18:B18"/>
    <mergeCell ref="A1:B3"/>
    <mergeCell ref="C1:G1"/>
    <mergeCell ref="I1:M1"/>
    <mergeCell ref="N1:P1"/>
  </mergeCells>
  <printOptions horizontalCentered="1"/>
  <pageMargins left="0.11811023622047245" right="0.11811023622047245" top="1.1417322834645669" bottom="0.19685039370078741" header="0.31496062992125984" footer="0.31496062992125984"/>
  <pageSetup paperSize="9" scale="29" firstPageNumber="107" orientation="landscape" useFirstPageNumber="1" r:id="rId1"/>
  <headerFooter scaleWithDoc="0">
    <oddHeader xml:space="preserve">&amp;R
Приложение 1. 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008"/>
  <sheetViews>
    <sheetView tabSelected="1" zoomScaleNormal="100" workbookViewId="0">
      <pane xSplit="2" ySplit="3" topLeftCell="C44" activePane="bottomRight" state="frozen"/>
      <selection activeCell="I20" sqref="I20"/>
      <selection pane="topRight" activeCell="I20" sqref="I20"/>
      <selection pane="bottomLeft" activeCell="I20" sqref="I20"/>
      <selection pane="bottomRight" activeCell="C14" sqref="C14"/>
    </sheetView>
  </sheetViews>
  <sheetFormatPr defaultColWidth="12.5703125" defaultRowHeight="11.25"/>
  <cols>
    <col min="1" max="1" width="9.5703125" style="340" customWidth="1"/>
    <col min="2" max="2" width="20.85546875" style="341" customWidth="1"/>
    <col min="3" max="3" width="12.5703125" style="345"/>
    <col min="4" max="4" width="12.5703125" style="351"/>
    <col min="5" max="16" width="12.5703125" style="345"/>
    <col min="17" max="17" width="12.5703125" style="347"/>
    <col min="18" max="31" width="12.5703125" style="304"/>
    <col min="32" max="16384" width="12.5703125" style="303"/>
  </cols>
  <sheetData>
    <row r="1" spans="1:31" ht="10.5" customHeight="1">
      <c r="A1" s="712"/>
      <c r="B1" s="713"/>
      <c r="C1" s="718" t="s">
        <v>199</v>
      </c>
      <c r="D1" s="719"/>
      <c r="E1" s="720"/>
      <c r="F1" s="718" t="s">
        <v>200</v>
      </c>
      <c r="G1" s="719"/>
      <c r="H1" s="719"/>
      <c r="I1" s="719"/>
      <c r="J1" s="719"/>
      <c r="K1" s="719"/>
      <c r="L1" s="720"/>
      <c r="M1" s="718" t="s">
        <v>202</v>
      </c>
      <c r="N1" s="719"/>
      <c r="O1" s="720"/>
      <c r="P1" s="705" t="s">
        <v>1042</v>
      </c>
      <c r="Q1" s="707" t="s">
        <v>26</v>
      </c>
    </row>
    <row r="2" spans="1:31" ht="10.5" customHeight="1">
      <c r="A2" s="714"/>
      <c r="B2" s="715"/>
      <c r="C2" s="305" t="s">
        <v>10</v>
      </c>
      <c r="D2" s="227" t="s">
        <v>12</v>
      </c>
      <c r="E2" s="271" t="s">
        <v>1035</v>
      </c>
      <c r="F2" s="305" t="s">
        <v>15</v>
      </c>
      <c r="G2" s="306" t="s">
        <v>17</v>
      </c>
      <c r="H2" s="271" t="s">
        <v>1037</v>
      </c>
      <c r="I2" s="306" t="s">
        <v>19</v>
      </c>
      <c r="J2" s="305" t="s">
        <v>21</v>
      </c>
      <c r="K2" s="271" t="s">
        <v>1039</v>
      </c>
      <c r="L2" s="271" t="s">
        <v>1040</v>
      </c>
      <c r="M2" s="305" t="s">
        <v>23</v>
      </c>
      <c r="N2" s="271" t="s">
        <v>1041</v>
      </c>
      <c r="O2" s="306" t="s">
        <v>25</v>
      </c>
      <c r="P2" s="706"/>
      <c r="Q2" s="708"/>
    </row>
    <row r="3" spans="1:31" ht="75.75" customHeight="1">
      <c r="A3" s="716"/>
      <c r="B3" s="717"/>
      <c r="C3" s="305" t="s">
        <v>11</v>
      </c>
      <c r="D3" s="227" t="s">
        <v>13</v>
      </c>
      <c r="E3" s="307" t="s">
        <v>1036</v>
      </c>
      <c r="F3" s="305" t="s">
        <v>16</v>
      </c>
      <c r="G3" s="306" t="s">
        <v>18</v>
      </c>
      <c r="H3" s="271" t="s">
        <v>1038</v>
      </c>
      <c r="I3" s="306" t="s">
        <v>20</v>
      </c>
      <c r="J3" s="305" t="s">
        <v>22</v>
      </c>
      <c r="K3" s="271" t="s">
        <v>1119</v>
      </c>
      <c r="L3" s="271" t="s">
        <v>1120</v>
      </c>
      <c r="M3" s="305" t="s">
        <v>24</v>
      </c>
      <c r="N3" s="271" t="s">
        <v>1121</v>
      </c>
      <c r="O3" s="269" t="s">
        <v>1123</v>
      </c>
      <c r="P3" s="308" t="s">
        <v>1043</v>
      </c>
      <c r="Q3" s="709"/>
    </row>
    <row r="4" spans="1:31" s="314" customFormat="1" ht="22.5">
      <c r="A4" s="309" t="s">
        <v>1046</v>
      </c>
      <c r="B4" s="310" t="s">
        <v>1044</v>
      </c>
      <c r="C4" s="311">
        <f t="shared" ref="C4:O4" si="0">C5+C6</f>
        <v>760873737.01765001</v>
      </c>
      <c r="D4" s="312">
        <f t="shared" si="0"/>
        <v>760873737.01765001</v>
      </c>
      <c r="E4" s="311"/>
      <c r="F4" s="311">
        <f t="shared" si="0"/>
        <v>71807022</v>
      </c>
      <c r="G4" s="311">
        <f t="shared" si="0"/>
        <v>17575655</v>
      </c>
      <c r="H4" s="311"/>
      <c r="I4" s="311">
        <f>I5+I6</f>
        <v>54231367</v>
      </c>
      <c r="J4" s="311">
        <f t="shared" si="0"/>
        <v>199434286.70588234</v>
      </c>
      <c r="K4" s="311"/>
      <c r="L4" s="311"/>
      <c r="M4" s="311">
        <f t="shared" si="0"/>
        <v>0</v>
      </c>
      <c r="N4" s="311"/>
      <c r="O4" s="311">
        <f t="shared" si="0"/>
        <v>0</v>
      </c>
      <c r="P4" s="311"/>
      <c r="Q4" s="311">
        <f>Q5+Q6</f>
        <v>1032115045.7235323</v>
      </c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</row>
    <row r="5" spans="1:31" s="276" customFormat="1">
      <c r="A5" s="315" t="s">
        <v>27</v>
      </c>
      <c r="B5" s="315" t="s">
        <v>28</v>
      </c>
      <c r="C5" s="316">
        <f>D5+E5</f>
        <v>760362892.90365005</v>
      </c>
      <c r="D5" s="317">
        <f>D8+D11+D14</f>
        <v>760362892.90365005</v>
      </c>
      <c r="E5" s="316"/>
      <c r="F5" s="316">
        <f>I5+G5+H5</f>
        <v>68309534</v>
      </c>
      <c r="G5" s="316">
        <f t="shared" ref="G5" si="1">G8+G11+G14</f>
        <v>17575655</v>
      </c>
      <c r="H5" s="316"/>
      <c r="I5" s="316">
        <f>I8+I11+I14</f>
        <v>50733879</v>
      </c>
      <c r="J5" s="316">
        <f>J8+J11+J14</f>
        <v>190428644.70588234</v>
      </c>
      <c r="K5" s="316"/>
      <c r="L5" s="316"/>
      <c r="M5" s="316">
        <f>O5</f>
        <v>0</v>
      </c>
      <c r="N5" s="316"/>
      <c r="O5" s="316">
        <f>O8+O11+O14</f>
        <v>0</v>
      </c>
      <c r="P5" s="316"/>
      <c r="Q5" s="316">
        <f>C5+F5+J5+M5+P5</f>
        <v>1019101071.6095324</v>
      </c>
      <c r="R5" s="318"/>
      <c r="S5" s="319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</row>
    <row r="6" spans="1:31" s="276" customFormat="1">
      <c r="A6" s="315" t="s">
        <v>41</v>
      </c>
      <c r="B6" s="315" t="s">
        <v>42</v>
      </c>
      <c r="C6" s="316">
        <f>D6+E6</f>
        <v>510844.114</v>
      </c>
      <c r="D6" s="317">
        <f>D9+D12+D19+D22</f>
        <v>510844.114</v>
      </c>
      <c r="E6" s="316"/>
      <c r="F6" s="316">
        <f>I6+G6+H6</f>
        <v>3497488</v>
      </c>
      <c r="G6" s="316"/>
      <c r="H6" s="316"/>
      <c r="I6" s="316">
        <f t="shared" ref="I6" si="2">I9+I12+I19+I22</f>
        <v>3497488</v>
      </c>
      <c r="J6" s="316">
        <f>J9</f>
        <v>9005642</v>
      </c>
      <c r="K6" s="316"/>
      <c r="L6" s="316"/>
      <c r="M6" s="316"/>
      <c r="N6" s="316"/>
      <c r="O6" s="316"/>
      <c r="P6" s="316"/>
      <c r="Q6" s="316">
        <f>C6+F6+J6+M6+P6</f>
        <v>13013974.114</v>
      </c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</row>
    <row r="7" spans="1:31" s="276" customFormat="1" ht="45">
      <c r="A7" s="320" t="s">
        <v>1045</v>
      </c>
      <c r="B7" s="310" t="s">
        <v>1047</v>
      </c>
      <c r="C7" s="311">
        <f t="shared" ref="C7:Q7" si="3">C8+C9</f>
        <v>434057207.58965009</v>
      </c>
      <c r="D7" s="321">
        <f t="shared" si="3"/>
        <v>434057207.58965009</v>
      </c>
      <c r="E7" s="322"/>
      <c r="F7" s="311">
        <f t="shared" si="3"/>
        <v>18143587</v>
      </c>
      <c r="G7" s="322"/>
      <c r="H7" s="322"/>
      <c r="I7" s="322">
        <f t="shared" si="3"/>
        <v>18143587</v>
      </c>
      <c r="J7" s="311">
        <f>J8+J9</f>
        <v>60227304.529411763</v>
      </c>
      <c r="K7" s="322"/>
      <c r="L7" s="322"/>
      <c r="M7" s="311">
        <f t="shared" si="3"/>
        <v>0</v>
      </c>
      <c r="N7" s="322"/>
      <c r="O7" s="322">
        <f t="shared" si="3"/>
        <v>0</v>
      </c>
      <c r="P7" s="311"/>
      <c r="Q7" s="311">
        <f t="shared" si="3"/>
        <v>512428099.11906189</v>
      </c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</row>
    <row r="8" spans="1:31" s="282" customFormat="1" ht="22.5">
      <c r="A8" s="323" t="s">
        <v>29</v>
      </c>
      <c r="B8" s="324" t="s">
        <v>30</v>
      </c>
      <c r="C8" s="316">
        <f>D8+E8</f>
        <v>433546363.47565007</v>
      </c>
      <c r="D8" s="325">
        <f>'ГБ 2017'!G5+'ГБ 2017'!G7+'ГБ 2017'!G11+'ГБ 2017'!G23+'ДФ 2017'!G16+'ДФ 2017'!G17+'ДФ 2017'!J15+'ГБ 2017'!G27+'ГБ 2017'!G28+'ГБ 2017'!G30+'ГБ 2017'!G32+'ГБ 2017'!G33+'ГБ 2017'!G34+'ГБ 2017'!G50+'ГБ 2017'!G72+'ГБ 2017'!G88+'ГБ 2017'!G93+'ГБ 2017'!G115+'ГБ 2017'!G164</f>
        <v>433546363.47565007</v>
      </c>
      <c r="E8" s="325"/>
      <c r="F8" s="316">
        <f>I8+G8+H8</f>
        <v>14646099</v>
      </c>
      <c r="G8" s="325"/>
      <c r="H8" s="325"/>
      <c r="I8" s="325">
        <f>'предп '!F12+'предп '!F13+'предп '!F15+'предп '!F16+'предп '!F17</f>
        <v>14646099</v>
      </c>
      <c r="J8" s="316">
        <f>'ОДХ '!E12/1000+'ОУ '!C7+'ОУ '!C8+'ОУ '!C10+'ОУ '!C11+'ОУ '!C12</f>
        <v>51221662.529411763</v>
      </c>
      <c r="K8" s="325"/>
      <c r="L8" s="325"/>
      <c r="M8" s="316">
        <f t="shared" ref="M8:M48" si="4">O8</f>
        <v>0</v>
      </c>
      <c r="N8" s="325"/>
      <c r="O8" s="325"/>
      <c r="P8" s="316"/>
      <c r="Q8" s="316">
        <f>C8+F8+J8+M8+P8</f>
        <v>499414125.00506186</v>
      </c>
      <c r="R8" s="326"/>
      <c r="S8" s="327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</row>
    <row r="9" spans="1:31" s="282" customFormat="1" ht="22.5">
      <c r="A9" s="323" t="s">
        <v>43</v>
      </c>
      <c r="B9" s="324" t="s">
        <v>44</v>
      </c>
      <c r="C9" s="316">
        <f>D9+E9</f>
        <v>510844.114</v>
      </c>
      <c r="D9" s="325">
        <f>'ГБ 2017'!G18</f>
        <v>510844.114</v>
      </c>
      <c r="E9" s="325"/>
      <c r="F9" s="316">
        <f>I9+G9+H9</f>
        <v>3497488</v>
      </c>
      <c r="G9" s="325"/>
      <c r="H9" s="325"/>
      <c r="I9" s="325">
        <f>'предп '!F14</f>
        <v>3497488</v>
      </c>
      <c r="J9" s="316">
        <f>'ОУ '!C9</f>
        <v>9005642</v>
      </c>
      <c r="K9" s="325"/>
      <c r="L9" s="325"/>
      <c r="M9" s="316"/>
      <c r="N9" s="325"/>
      <c r="O9" s="325"/>
      <c r="P9" s="316"/>
      <c r="Q9" s="316">
        <f>C9+F9+J9+M9+P9</f>
        <v>13013974.114</v>
      </c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</row>
    <row r="10" spans="1:31" s="282" customFormat="1" ht="33.75">
      <c r="A10" s="320" t="s">
        <v>1048</v>
      </c>
      <c r="B10" s="310" t="s">
        <v>1049</v>
      </c>
      <c r="C10" s="311">
        <f t="shared" ref="C10:Q10" si="5">C11+C12</f>
        <v>37859954.400000013</v>
      </c>
      <c r="D10" s="321">
        <f t="shared" si="5"/>
        <v>37859954.400000013</v>
      </c>
      <c r="E10" s="322"/>
      <c r="F10" s="311"/>
      <c r="G10" s="322"/>
      <c r="H10" s="322"/>
      <c r="I10" s="322"/>
      <c r="J10" s="311"/>
      <c r="K10" s="322"/>
      <c r="L10" s="322"/>
      <c r="M10" s="311"/>
      <c r="N10" s="322"/>
      <c r="O10" s="322"/>
      <c r="P10" s="311"/>
      <c r="Q10" s="311">
        <f t="shared" si="5"/>
        <v>37859954.400000013</v>
      </c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</row>
    <row r="11" spans="1:31" s="282" customFormat="1" ht="22.5">
      <c r="A11" s="323" t="s">
        <v>31</v>
      </c>
      <c r="B11" s="324" t="s">
        <v>32</v>
      </c>
      <c r="C11" s="316">
        <f>D11+E11</f>
        <v>37859954.400000013</v>
      </c>
      <c r="D11" s="325">
        <f>'КОМУ '!F7</f>
        <v>37859954.400000013</v>
      </c>
      <c r="E11" s="325"/>
      <c r="F11" s="316"/>
      <c r="G11" s="325"/>
      <c r="H11" s="325"/>
      <c r="I11" s="325"/>
      <c r="J11" s="316"/>
      <c r="K11" s="325"/>
      <c r="L11" s="325"/>
      <c r="M11" s="316"/>
      <c r="N11" s="325"/>
      <c r="O11" s="325"/>
      <c r="P11" s="316"/>
      <c r="Q11" s="316">
        <f>C11+F11+J11+M11+P11</f>
        <v>37859954.400000013</v>
      </c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</row>
    <row r="12" spans="1:31" s="282" customFormat="1" ht="22.5">
      <c r="A12" s="328" t="s">
        <v>1050</v>
      </c>
      <c r="B12" s="329" t="s">
        <v>1066</v>
      </c>
      <c r="C12" s="316"/>
      <c r="D12" s="325"/>
      <c r="E12" s="325"/>
      <c r="F12" s="316"/>
      <c r="G12" s="325"/>
      <c r="H12" s="325"/>
      <c r="I12" s="325"/>
      <c r="J12" s="316"/>
      <c r="K12" s="325"/>
      <c r="L12" s="325"/>
      <c r="M12" s="316"/>
      <c r="N12" s="325"/>
      <c r="O12" s="325"/>
      <c r="P12" s="316"/>
      <c r="Q12" s="31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</row>
    <row r="13" spans="1:31" s="282" customFormat="1" ht="33.75">
      <c r="A13" s="320" t="s">
        <v>1051</v>
      </c>
      <c r="B13" s="310" t="s">
        <v>1052</v>
      </c>
      <c r="C13" s="311">
        <f>C14+C19</f>
        <v>288956575.028</v>
      </c>
      <c r="D13" s="321">
        <f>D14+D19</f>
        <v>288956575.028</v>
      </c>
      <c r="E13" s="322"/>
      <c r="F13" s="311">
        <f>F14+F19</f>
        <v>53663435</v>
      </c>
      <c r="G13" s="322">
        <f>G14+G19</f>
        <v>17575655</v>
      </c>
      <c r="H13" s="322"/>
      <c r="I13" s="322">
        <f>I14+I19</f>
        <v>36087780</v>
      </c>
      <c r="J13" s="311">
        <f>J14+J19</f>
        <v>139206982.17647058</v>
      </c>
      <c r="K13" s="322"/>
      <c r="L13" s="322"/>
      <c r="M13" s="311"/>
      <c r="N13" s="322"/>
      <c r="O13" s="322"/>
      <c r="P13" s="311"/>
      <c r="Q13" s="311">
        <f t="shared" ref="Q13" si="6">Q14+Q19</f>
        <v>481826992.20447057</v>
      </c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</row>
    <row r="14" spans="1:31" s="282" customFormat="1" ht="18.75" customHeight="1">
      <c r="A14" s="323" t="s">
        <v>33</v>
      </c>
      <c r="B14" s="324" t="s">
        <v>34</v>
      </c>
      <c r="C14" s="316">
        <f>D14+E14</f>
        <v>288956575.028</v>
      </c>
      <c r="D14" s="325">
        <f>D15+D16+D17+D18</f>
        <v>288956575.028</v>
      </c>
      <c r="E14" s="325"/>
      <c r="F14" s="316">
        <f>I14+G14+H14</f>
        <v>53663435</v>
      </c>
      <c r="G14" s="325">
        <f>G15+G16+G17+G18+'НБ выпл '!M32</f>
        <v>17575655</v>
      </c>
      <c r="H14" s="325"/>
      <c r="I14" s="325">
        <f>I15+I16+I17+I18-'НБ выпл '!M32</f>
        <v>36087780</v>
      </c>
      <c r="J14" s="316">
        <f>J15+J16+J17+J18</f>
        <v>139206982.17647058</v>
      </c>
      <c r="K14" s="325"/>
      <c r="L14" s="325"/>
      <c r="M14" s="316"/>
      <c r="N14" s="325"/>
      <c r="O14" s="325"/>
      <c r="P14" s="316"/>
      <c r="Q14" s="316">
        <f>C14+F14+J14+M14+P14</f>
        <v>481826992.20447057</v>
      </c>
      <c r="R14" s="330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</row>
    <row r="15" spans="1:31" s="282" customFormat="1" ht="33.75">
      <c r="A15" s="331" t="s">
        <v>35</v>
      </c>
      <c r="B15" s="332" t="s">
        <v>36</v>
      </c>
      <c r="C15" s="316">
        <f t="shared" ref="C15:C17" si="7">D15+E15</f>
        <v>203246092.45769998</v>
      </c>
      <c r="D15" s="334">
        <f>'АПП ДФ'!E8</f>
        <v>203246092.45769998</v>
      </c>
      <c r="E15" s="334"/>
      <c r="F15" s="316">
        <f t="shared" ref="F15:F17" si="8">I15+G15+H15</f>
        <v>18811606</v>
      </c>
      <c r="G15" s="334"/>
      <c r="H15" s="334"/>
      <c r="I15" s="334">
        <f>'предп '!F18</f>
        <v>18811606</v>
      </c>
      <c r="J15" s="316">
        <f>'ОУ '!C13</f>
        <v>25528015</v>
      </c>
      <c r="K15" s="334"/>
      <c r="L15" s="334"/>
      <c r="M15" s="316"/>
      <c r="N15" s="334"/>
      <c r="O15" s="334"/>
      <c r="P15" s="316"/>
      <c r="Q15" s="316">
        <f>C15+F15+J15+M15+P15</f>
        <v>247585713.45769998</v>
      </c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</row>
    <row r="16" spans="1:31" s="282" customFormat="1" ht="22.5">
      <c r="A16" s="331" t="s">
        <v>37</v>
      </c>
      <c r="B16" s="332" t="s">
        <v>38</v>
      </c>
      <c r="C16" s="316">
        <f>D16</f>
        <v>0</v>
      </c>
      <c r="D16" s="334"/>
      <c r="E16" s="334"/>
      <c r="F16" s="316">
        <f t="shared" si="8"/>
        <v>2282045</v>
      </c>
      <c r="G16" s="334"/>
      <c r="H16" s="334"/>
      <c r="I16" s="334">
        <f>'предп '!F20</f>
        <v>2282045</v>
      </c>
      <c r="J16" s="316">
        <f>'ОУ '!C15</f>
        <v>21309185</v>
      </c>
      <c r="K16" s="334"/>
      <c r="L16" s="334"/>
      <c r="M16" s="316"/>
      <c r="N16" s="334"/>
      <c r="O16" s="334"/>
      <c r="P16" s="316"/>
      <c r="Q16" s="316">
        <f>C16+F16+J16+M16+P16</f>
        <v>23591230</v>
      </c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</row>
    <row r="17" spans="1:31" s="282" customFormat="1" ht="22.5">
      <c r="A17" s="331" t="s">
        <v>39</v>
      </c>
      <c r="B17" s="332" t="s">
        <v>40</v>
      </c>
      <c r="C17" s="316">
        <f t="shared" si="7"/>
        <v>83828544.442299992</v>
      </c>
      <c r="D17" s="334">
        <f>'АПП ДФ'!C8+'АПП ДФ'!D8</f>
        <v>83828544.442299992</v>
      </c>
      <c r="E17" s="334"/>
      <c r="F17" s="316">
        <f t="shared" si="8"/>
        <v>5978063</v>
      </c>
      <c r="G17" s="334"/>
      <c r="H17" s="334"/>
      <c r="I17" s="334">
        <f>'предп '!F19</f>
        <v>5978063</v>
      </c>
      <c r="J17" s="316">
        <f>'ОУ '!C14</f>
        <v>14852186</v>
      </c>
      <c r="K17" s="334"/>
      <c r="L17" s="334"/>
      <c r="M17" s="316"/>
      <c r="N17" s="334"/>
      <c r="O17" s="334"/>
      <c r="P17" s="316"/>
      <c r="Q17" s="316">
        <f>C17+F17+J17+M17+P17</f>
        <v>104658793.44229999</v>
      </c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</row>
    <row r="18" spans="1:31" s="282" customFormat="1" ht="45">
      <c r="A18" s="335" t="s">
        <v>1025</v>
      </c>
      <c r="B18" s="336" t="s">
        <v>1026</v>
      </c>
      <c r="C18" s="316">
        <f>D18</f>
        <v>1881938.128</v>
      </c>
      <c r="D18" s="334">
        <f>'ГБ 2017'!G148+'ГБ 2017'!G140</f>
        <v>1881938.128</v>
      </c>
      <c r="E18" s="334"/>
      <c r="F18" s="316">
        <f>I18+G18+H18</f>
        <v>26591721</v>
      </c>
      <c r="G18" s="334"/>
      <c r="H18" s="334"/>
      <c r="I18" s="334">
        <f>'предп '!F21</f>
        <v>26591721</v>
      </c>
      <c r="J18" s="316">
        <f>'ОУ '!C16+'ОДХ '!E10/1000</f>
        <v>77517596.176470578</v>
      </c>
      <c r="K18" s="334"/>
      <c r="L18" s="334"/>
      <c r="M18" s="316"/>
      <c r="N18" s="334"/>
      <c r="O18" s="334"/>
      <c r="P18" s="316"/>
      <c r="Q18" s="316">
        <f>C18+F18+J18+M18+P18</f>
        <v>105991255.30447057</v>
      </c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</row>
    <row r="19" spans="1:31" s="282" customFormat="1" ht="22.5">
      <c r="A19" s="328" t="s">
        <v>1053</v>
      </c>
      <c r="B19" s="329" t="s">
        <v>1092</v>
      </c>
      <c r="C19" s="316"/>
      <c r="D19" s="325"/>
      <c r="E19" s="325"/>
      <c r="F19" s="316"/>
      <c r="G19" s="325"/>
      <c r="H19" s="325"/>
      <c r="I19" s="325"/>
      <c r="J19" s="316"/>
      <c r="K19" s="325"/>
      <c r="L19" s="325"/>
      <c r="M19" s="316"/>
      <c r="N19" s="325"/>
      <c r="O19" s="325"/>
      <c r="P19" s="316"/>
      <c r="Q19" s="31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</row>
    <row r="20" spans="1:31" s="282" customFormat="1" ht="33.75">
      <c r="A20" s="320" t="s">
        <v>1057</v>
      </c>
      <c r="B20" s="310" t="s">
        <v>1058</v>
      </c>
      <c r="C20" s="311"/>
      <c r="D20" s="321"/>
      <c r="E20" s="322"/>
      <c r="F20" s="311"/>
      <c r="G20" s="322"/>
      <c r="H20" s="322"/>
      <c r="I20" s="322"/>
      <c r="J20" s="311"/>
      <c r="K20" s="322"/>
      <c r="L20" s="322"/>
      <c r="M20" s="311"/>
      <c r="N20" s="322"/>
      <c r="O20" s="322"/>
      <c r="P20" s="311"/>
      <c r="Q20" s="311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</row>
    <row r="21" spans="1:31" s="282" customFormat="1">
      <c r="A21" s="328" t="s">
        <v>1055</v>
      </c>
      <c r="B21" s="329" t="s">
        <v>1056</v>
      </c>
      <c r="C21" s="316"/>
      <c r="D21" s="333"/>
      <c r="E21" s="325"/>
      <c r="F21" s="316"/>
      <c r="G21" s="325"/>
      <c r="H21" s="325"/>
      <c r="I21" s="325"/>
      <c r="J21" s="316"/>
      <c r="K21" s="325"/>
      <c r="L21" s="325"/>
      <c r="M21" s="316"/>
      <c r="N21" s="325"/>
      <c r="O21" s="325"/>
      <c r="P21" s="316"/>
      <c r="Q21" s="31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</row>
    <row r="22" spans="1:31" s="282" customFormat="1" ht="22.5">
      <c r="A22" s="328" t="s">
        <v>1054</v>
      </c>
      <c r="B22" s="329" t="s">
        <v>1067</v>
      </c>
      <c r="C22" s="316"/>
      <c r="D22" s="333"/>
      <c r="E22" s="325"/>
      <c r="F22" s="316"/>
      <c r="G22" s="325"/>
      <c r="H22" s="325"/>
      <c r="I22" s="325"/>
      <c r="J22" s="316"/>
      <c r="K22" s="325"/>
      <c r="L22" s="325"/>
      <c r="M22" s="316"/>
      <c r="N22" s="325"/>
      <c r="O22" s="325"/>
      <c r="P22" s="316"/>
      <c r="Q22" s="31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</row>
    <row r="23" spans="1:31" s="276" customFormat="1" ht="22.5">
      <c r="A23" s="315" t="s">
        <v>45</v>
      </c>
      <c r="B23" s="315" t="s">
        <v>46</v>
      </c>
      <c r="C23" s="316">
        <f t="shared" ref="C23:C49" si="9">D23+E23</f>
        <v>0</v>
      </c>
      <c r="D23" s="317">
        <f>D24+D25+D26+D27</f>
        <v>0</v>
      </c>
      <c r="E23" s="316"/>
      <c r="F23" s="316"/>
      <c r="G23" s="316"/>
      <c r="H23" s="316"/>
      <c r="I23" s="316"/>
      <c r="J23" s="316">
        <f>J24</f>
        <v>553278</v>
      </c>
      <c r="K23" s="316"/>
      <c r="L23" s="316"/>
      <c r="M23" s="316"/>
      <c r="N23" s="316"/>
      <c r="O23" s="316"/>
      <c r="P23" s="316"/>
      <c r="Q23" s="316">
        <f>C23+F23+J23+M23+P23</f>
        <v>553278</v>
      </c>
      <c r="R23" s="319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</row>
    <row r="24" spans="1:31" s="276" customFormat="1" ht="33.75">
      <c r="A24" s="328" t="s">
        <v>1059</v>
      </c>
      <c r="B24" s="329" t="s">
        <v>1068</v>
      </c>
      <c r="C24" s="316"/>
      <c r="D24" s="333"/>
      <c r="E24" s="325"/>
      <c r="F24" s="316"/>
      <c r="G24" s="325"/>
      <c r="H24" s="325"/>
      <c r="I24" s="325"/>
      <c r="J24" s="316">
        <f>'ОУ '!C18+'ОУ '!C19+'ОУ '!C20+'ОУ '!C23</f>
        <v>553278</v>
      </c>
      <c r="K24" s="325"/>
      <c r="L24" s="325"/>
      <c r="M24" s="316"/>
      <c r="N24" s="325"/>
      <c r="O24" s="325"/>
      <c r="P24" s="316"/>
      <c r="Q24" s="316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</row>
    <row r="25" spans="1:31" s="276" customFormat="1" ht="33.75">
      <c r="A25" s="328" t="s">
        <v>1060</v>
      </c>
      <c r="B25" s="329" t="s">
        <v>1069</v>
      </c>
      <c r="C25" s="316"/>
      <c r="D25" s="333"/>
      <c r="E25" s="325"/>
      <c r="F25" s="316"/>
      <c r="G25" s="325"/>
      <c r="H25" s="325"/>
      <c r="I25" s="325"/>
      <c r="J25" s="316"/>
      <c r="K25" s="325"/>
      <c r="L25" s="325"/>
      <c r="M25" s="316"/>
      <c r="N25" s="325"/>
      <c r="O25" s="325"/>
      <c r="P25" s="316"/>
      <c r="Q25" s="316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</row>
    <row r="26" spans="1:31" s="276" customFormat="1" ht="33.75">
      <c r="A26" s="328" t="s">
        <v>1061</v>
      </c>
      <c r="B26" s="329" t="s">
        <v>1070</v>
      </c>
      <c r="C26" s="316"/>
      <c r="D26" s="333"/>
      <c r="E26" s="325"/>
      <c r="F26" s="316"/>
      <c r="G26" s="325"/>
      <c r="H26" s="325"/>
      <c r="I26" s="325"/>
      <c r="J26" s="316"/>
      <c r="K26" s="325"/>
      <c r="L26" s="325"/>
      <c r="M26" s="316"/>
      <c r="N26" s="325"/>
      <c r="O26" s="325"/>
      <c r="P26" s="316"/>
      <c r="Q26" s="316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</row>
    <row r="27" spans="1:31" s="276" customFormat="1" ht="22.5">
      <c r="A27" s="328" t="s">
        <v>1062</v>
      </c>
      <c r="B27" s="329" t="s">
        <v>1071</v>
      </c>
      <c r="C27" s="316"/>
      <c r="D27" s="333"/>
      <c r="E27" s="325"/>
      <c r="F27" s="316"/>
      <c r="G27" s="325"/>
      <c r="H27" s="325"/>
      <c r="I27" s="325"/>
      <c r="J27" s="316"/>
      <c r="K27" s="325"/>
      <c r="L27" s="325"/>
      <c r="M27" s="316"/>
      <c r="N27" s="325"/>
      <c r="O27" s="325"/>
      <c r="P27" s="316"/>
      <c r="Q27" s="316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</row>
    <row r="28" spans="1:31" s="276" customFormat="1">
      <c r="A28" s="315" t="s">
        <v>47</v>
      </c>
      <c r="B28" s="315" t="s">
        <v>48</v>
      </c>
      <c r="C28" s="316">
        <f t="shared" si="9"/>
        <v>51851079.886079997</v>
      </c>
      <c r="D28" s="317">
        <f>D30+D31+D29</f>
        <v>51851079.886079997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>
        <f>C28+F28+J28+M28+P28</f>
        <v>51851079.886079997</v>
      </c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</row>
    <row r="29" spans="1:31" s="276" customFormat="1">
      <c r="A29" s="328" t="s">
        <v>1063</v>
      </c>
      <c r="B29" s="329" t="s">
        <v>1064</v>
      </c>
      <c r="C29" s="316"/>
      <c r="D29" s="333"/>
      <c r="E29" s="325"/>
      <c r="F29" s="316"/>
      <c r="G29" s="325"/>
      <c r="H29" s="325"/>
      <c r="I29" s="325"/>
      <c r="J29" s="316"/>
      <c r="K29" s="325"/>
      <c r="L29" s="325"/>
      <c r="M29" s="316"/>
      <c r="N29" s="325"/>
      <c r="O29" s="325"/>
      <c r="P29" s="316"/>
      <c r="Q29" s="316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</row>
    <row r="30" spans="1:31" s="282" customFormat="1">
      <c r="A30" s="323" t="s">
        <v>49</v>
      </c>
      <c r="B30" s="324" t="s">
        <v>50</v>
      </c>
      <c r="C30" s="316">
        <f t="shared" si="9"/>
        <v>154747.79999999999</v>
      </c>
      <c r="D30" s="325">
        <f>'ДФ 2017'!G19</f>
        <v>154747.79999999999</v>
      </c>
      <c r="E30" s="325"/>
      <c r="F30" s="316"/>
      <c r="G30" s="325"/>
      <c r="H30" s="325"/>
      <c r="I30" s="325"/>
      <c r="J30" s="316"/>
      <c r="K30" s="325"/>
      <c r="L30" s="325"/>
      <c r="M30" s="316"/>
      <c r="N30" s="325"/>
      <c r="O30" s="325"/>
      <c r="P30" s="316"/>
      <c r="Q30" s="316">
        <f>C30+F30+J30+M30+P30</f>
        <v>154747.79999999999</v>
      </c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</row>
    <row r="31" spans="1:31" s="282" customFormat="1" ht="22.5">
      <c r="A31" s="323" t="s">
        <v>51</v>
      </c>
      <c r="B31" s="324" t="s">
        <v>52</v>
      </c>
      <c r="C31" s="316">
        <f t="shared" si="9"/>
        <v>51696332.08608</v>
      </c>
      <c r="D31" s="325">
        <f>'ГБ 2017'!G29+'ГБ 2017'!G151+'ГБ 2017'!G156+'ГБ 2017'!G162+'ГБ 2017'!G197+'ГБ 2017'!G220</f>
        <v>51696332.08608</v>
      </c>
      <c r="E31" s="325"/>
      <c r="F31" s="316"/>
      <c r="G31" s="325"/>
      <c r="H31" s="325"/>
      <c r="I31" s="325"/>
      <c r="J31" s="316"/>
      <c r="K31" s="325"/>
      <c r="L31" s="325"/>
      <c r="M31" s="316"/>
      <c r="N31" s="325"/>
      <c r="O31" s="325"/>
      <c r="P31" s="316"/>
      <c r="Q31" s="316">
        <f>C31+F31+J31+M31+P31</f>
        <v>51696332.08608</v>
      </c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</row>
    <row r="32" spans="1:31" s="276" customFormat="1" ht="22.5">
      <c r="A32" s="315" t="s">
        <v>53</v>
      </c>
      <c r="B32" s="315" t="s">
        <v>54</v>
      </c>
      <c r="C32" s="316">
        <f t="shared" si="9"/>
        <v>102228576.70989999</v>
      </c>
      <c r="D32" s="317">
        <f>D33+D37</f>
        <v>102228576.70989999</v>
      </c>
      <c r="E32" s="316"/>
      <c r="F32" s="316"/>
      <c r="G32" s="316"/>
      <c r="H32" s="316"/>
      <c r="I32" s="316"/>
      <c r="J32" s="316">
        <f t="shared" ref="J32" si="10">J33+J37</f>
        <v>350163300</v>
      </c>
      <c r="K32" s="316"/>
      <c r="L32" s="316"/>
      <c r="M32" s="316"/>
      <c r="N32" s="316"/>
      <c r="O32" s="316"/>
      <c r="P32" s="316"/>
      <c r="Q32" s="316">
        <f>C32+F32+J32+M32+P32</f>
        <v>452391876.70990002</v>
      </c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</row>
    <row r="33" spans="1:31" s="282" customFormat="1" ht="45">
      <c r="A33" s="323" t="s">
        <v>55</v>
      </c>
      <c r="B33" s="324" t="s">
        <v>56</v>
      </c>
      <c r="C33" s="316">
        <f t="shared" si="9"/>
        <v>101199755.1099</v>
      </c>
      <c r="D33" s="325">
        <f>'ГБ 2017'!G96+'ГБ 2017'!G98+'ГБ 2017'!G101+'ГБ 2017'!G103+'ГБ 2017'!G106+'ГБ 2017'!G112+'ГБ 2017'!G117+'ГБ 2017'!G119+'ГБ 2017'!G121+'ГБ 2017'!G123+'ГБ 2017'!G126+'ГБ 2017'!G131+'ГБ 2017'!G135+'ГБ 2017'!G143</f>
        <v>101199755.1099</v>
      </c>
      <c r="E33" s="325"/>
      <c r="F33" s="316"/>
      <c r="G33" s="325"/>
      <c r="H33" s="325"/>
      <c r="I33" s="325"/>
      <c r="J33" s="316">
        <f>'Розница ЛС '!O26*1000</f>
        <v>247229200</v>
      </c>
      <c r="K33" s="325"/>
      <c r="L33" s="325"/>
      <c r="M33" s="316"/>
      <c r="N33" s="325"/>
      <c r="O33" s="325"/>
      <c r="P33" s="316"/>
      <c r="Q33" s="316">
        <f>C33+F33+J33+M33+P33</f>
        <v>348428955.1099</v>
      </c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</row>
    <row r="34" spans="1:31" s="282" customFormat="1" ht="22.5">
      <c r="A34" s="335" t="s">
        <v>1065</v>
      </c>
      <c r="B34" s="336" t="s">
        <v>1072</v>
      </c>
      <c r="C34" s="316"/>
      <c r="D34" s="337"/>
      <c r="E34" s="334"/>
      <c r="F34" s="316"/>
      <c r="G34" s="334"/>
      <c r="H34" s="334"/>
      <c r="I34" s="334"/>
      <c r="J34" s="316"/>
      <c r="K34" s="334"/>
      <c r="L34" s="334"/>
      <c r="M34" s="316"/>
      <c r="N34" s="334"/>
      <c r="O34" s="334"/>
      <c r="P34" s="316"/>
      <c r="Q34" s="31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</row>
    <row r="35" spans="1:31" s="282" customFormat="1" ht="22.5">
      <c r="A35" s="335" t="s">
        <v>1073</v>
      </c>
      <c r="B35" s="336" t="s">
        <v>1074</v>
      </c>
      <c r="C35" s="316"/>
      <c r="D35" s="337"/>
      <c r="E35" s="334"/>
      <c r="F35" s="316"/>
      <c r="G35" s="334"/>
      <c r="H35" s="334"/>
      <c r="I35" s="334"/>
      <c r="J35" s="316"/>
      <c r="K35" s="334"/>
      <c r="L35" s="334"/>
      <c r="M35" s="316"/>
      <c r="N35" s="334"/>
      <c r="O35" s="334"/>
      <c r="P35" s="316"/>
      <c r="Q35" s="31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</row>
    <row r="36" spans="1:31" s="282" customFormat="1" ht="33.75">
      <c r="A36" s="335" t="s">
        <v>1075</v>
      </c>
      <c r="B36" s="336" t="s">
        <v>1076</v>
      </c>
      <c r="C36" s="316"/>
      <c r="D36" s="337"/>
      <c r="E36" s="334"/>
      <c r="F36" s="316"/>
      <c r="G36" s="334"/>
      <c r="H36" s="334"/>
      <c r="I36" s="334"/>
      <c r="J36" s="316"/>
      <c r="K36" s="334"/>
      <c r="L36" s="334"/>
      <c r="M36" s="316"/>
      <c r="N36" s="334"/>
      <c r="O36" s="334"/>
      <c r="P36" s="316"/>
      <c r="Q36" s="31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</row>
    <row r="37" spans="1:31" s="282" customFormat="1" ht="21" customHeight="1">
      <c r="A37" s="323" t="s">
        <v>57</v>
      </c>
      <c r="B37" s="324" t="s">
        <v>58</v>
      </c>
      <c r="C37" s="316">
        <f t="shared" si="9"/>
        <v>1028821.6</v>
      </c>
      <c r="D37" s="325">
        <f>'КОМУ '!F9</f>
        <v>1028821.6</v>
      </c>
      <c r="E37" s="325"/>
      <c r="F37" s="316"/>
      <c r="G37" s="325"/>
      <c r="H37" s="325"/>
      <c r="I37" s="325"/>
      <c r="J37" s="316">
        <f>'Розница ЛС '!O27*1000</f>
        <v>102934100</v>
      </c>
      <c r="K37" s="325"/>
      <c r="L37" s="325"/>
      <c r="M37" s="316"/>
      <c r="N37" s="325"/>
      <c r="O37" s="325"/>
      <c r="P37" s="316"/>
      <c r="Q37" s="316">
        <f t="shared" ref="Q37:Q43" si="11">C37+F37+J37+M37+P37</f>
        <v>103962921.59999999</v>
      </c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</row>
    <row r="38" spans="1:31" s="276" customFormat="1" ht="30.95" customHeight="1">
      <c r="A38" s="315" t="s">
        <v>59</v>
      </c>
      <c r="B38" s="315" t="s">
        <v>60</v>
      </c>
      <c r="C38" s="316">
        <f t="shared" si="9"/>
        <v>65431069.998100005</v>
      </c>
      <c r="D38" s="338">
        <f>D39+D40+D41+D43+D42+D44</f>
        <v>65431069.998100005</v>
      </c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>
        <f t="shared" si="11"/>
        <v>65431069.998100005</v>
      </c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</row>
    <row r="39" spans="1:31" s="282" customFormat="1" ht="45">
      <c r="A39" s="323" t="s">
        <v>61</v>
      </c>
      <c r="B39" s="324" t="s">
        <v>62</v>
      </c>
      <c r="C39" s="316">
        <f t="shared" si="9"/>
        <v>12196214.5689</v>
      </c>
      <c r="D39" s="325">
        <f>'ГБ 2017'!G31+'ГБ 2017'!G54+'ГБ 2017'!G75+'ГБ 2017'!G191+'ГБ 2017'!G216</f>
        <v>12196214.5689</v>
      </c>
      <c r="E39" s="325"/>
      <c r="F39" s="316"/>
      <c r="G39" s="325"/>
      <c r="H39" s="325"/>
      <c r="I39" s="325"/>
      <c r="J39" s="316"/>
      <c r="K39" s="325"/>
      <c r="L39" s="325"/>
      <c r="M39" s="316"/>
      <c r="N39" s="325"/>
      <c r="O39" s="325"/>
      <c r="P39" s="316"/>
      <c r="Q39" s="316">
        <f t="shared" si="11"/>
        <v>12196214.5689</v>
      </c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</row>
    <row r="40" spans="1:31" s="282" customFormat="1">
      <c r="A40" s="323" t="s">
        <v>63</v>
      </c>
      <c r="B40" s="324" t="s">
        <v>64</v>
      </c>
      <c r="C40" s="316">
        <f t="shared" si="9"/>
        <v>31738195.273499999</v>
      </c>
      <c r="D40" s="325">
        <f>'ГБ 2017'!G109+'ГБ 2017'!G128</f>
        <v>31738195.273499999</v>
      </c>
      <c r="E40" s="325"/>
      <c r="F40" s="316"/>
      <c r="G40" s="325"/>
      <c r="H40" s="325"/>
      <c r="I40" s="325"/>
      <c r="J40" s="316"/>
      <c r="K40" s="325"/>
      <c r="L40" s="325"/>
      <c r="M40" s="316"/>
      <c r="N40" s="325"/>
      <c r="O40" s="325"/>
      <c r="P40" s="316"/>
      <c r="Q40" s="316">
        <f t="shared" si="11"/>
        <v>31738195.273499999</v>
      </c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</row>
    <row r="41" spans="1:31" s="282" customFormat="1" ht="33.75">
      <c r="A41" s="323" t="s">
        <v>946</v>
      </c>
      <c r="B41" s="324" t="s">
        <v>1428</v>
      </c>
      <c r="C41" s="316">
        <f t="shared" si="9"/>
        <v>4030608.7519</v>
      </c>
      <c r="D41" s="325">
        <f>'ГБ 2017'!G138+'ГБ 2017'!G146</f>
        <v>4030608.7519</v>
      </c>
      <c r="E41" s="325"/>
      <c r="F41" s="316"/>
      <c r="G41" s="325"/>
      <c r="H41" s="325"/>
      <c r="I41" s="325"/>
      <c r="J41" s="316"/>
      <c r="K41" s="325"/>
      <c r="L41" s="325"/>
      <c r="M41" s="316"/>
      <c r="N41" s="325"/>
      <c r="O41" s="325"/>
      <c r="P41" s="316"/>
      <c r="Q41" s="316">
        <f t="shared" si="11"/>
        <v>4030608.7519</v>
      </c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</row>
    <row r="42" spans="1:31" s="282" customFormat="1" ht="22.5">
      <c r="A42" s="328" t="s">
        <v>1027</v>
      </c>
      <c r="B42" s="329" t="s">
        <v>1028</v>
      </c>
      <c r="C42" s="316">
        <f t="shared" si="9"/>
        <v>3657064.2105</v>
      </c>
      <c r="D42" s="325">
        <f>'ГБ 2017'!G53+'ГБ 2017'!G74</f>
        <v>3657064.2105</v>
      </c>
      <c r="E42" s="325"/>
      <c r="F42" s="316"/>
      <c r="G42" s="325"/>
      <c r="H42" s="325"/>
      <c r="I42" s="325"/>
      <c r="J42" s="316"/>
      <c r="K42" s="325"/>
      <c r="L42" s="325"/>
      <c r="M42" s="316"/>
      <c r="N42" s="325"/>
      <c r="O42" s="325"/>
      <c r="P42" s="316"/>
      <c r="Q42" s="316">
        <f t="shared" si="11"/>
        <v>3657064.2105</v>
      </c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</row>
    <row r="43" spans="1:31" s="282" customFormat="1" ht="67.5">
      <c r="A43" s="323" t="s">
        <v>65</v>
      </c>
      <c r="B43" s="324" t="s">
        <v>1429</v>
      </c>
      <c r="C43" s="316">
        <f t="shared" si="9"/>
        <v>13808987.193299999</v>
      </c>
      <c r="D43" s="325">
        <f>'ГБ 2017'!G40+'ГБ 2017'!G87</f>
        <v>13808987.193299999</v>
      </c>
      <c r="E43" s="325"/>
      <c r="F43" s="316"/>
      <c r="G43" s="325"/>
      <c r="H43" s="325"/>
      <c r="I43" s="325"/>
      <c r="J43" s="316"/>
      <c r="K43" s="325"/>
      <c r="L43" s="325"/>
      <c r="M43" s="316"/>
      <c r="N43" s="325"/>
      <c r="O43" s="325"/>
      <c r="P43" s="316"/>
      <c r="Q43" s="316">
        <f t="shared" si="11"/>
        <v>13808987.193299999</v>
      </c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</row>
    <row r="44" spans="1:31" s="282" customFormat="1" ht="45">
      <c r="A44" s="328" t="s">
        <v>1077</v>
      </c>
      <c r="B44" s="329" t="s">
        <v>1078</v>
      </c>
      <c r="C44" s="316"/>
      <c r="D44" s="325"/>
      <c r="E44" s="325"/>
      <c r="F44" s="316"/>
      <c r="G44" s="325"/>
      <c r="H44" s="325"/>
      <c r="I44" s="325"/>
      <c r="J44" s="316"/>
      <c r="K44" s="325"/>
      <c r="L44" s="325"/>
      <c r="M44" s="316"/>
      <c r="N44" s="325"/>
      <c r="O44" s="325"/>
      <c r="P44" s="316"/>
      <c r="Q44" s="31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</row>
    <row r="45" spans="1:31" s="276" customFormat="1" ht="45">
      <c r="A45" s="315" t="s">
        <v>67</v>
      </c>
      <c r="B45" s="315" t="s">
        <v>68</v>
      </c>
      <c r="C45" s="316">
        <f t="shared" si="9"/>
        <v>31969020.372339997</v>
      </c>
      <c r="D45" s="317">
        <f>D46+D47</f>
        <v>31969020.372339997</v>
      </c>
      <c r="E45" s="316"/>
      <c r="F45" s="316">
        <f t="shared" ref="F45:F47" si="12">I45+G45+H45</f>
        <v>4916726</v>
      </c>
      <c r="G45" s="316">
        <f>G46+G47</f>
        <v>4916726</v>
      </c>
      <c r="H45" s="316"/>
      <c r="I45" s="316"/>
      <c r="J45" s="316"/>
      <c r="K45" s="316"/>
      <c r="L45" s="316"/>
      <c r="M45" s="316"/>
      <c r="N45" s="316"/>
      <c r="O45" s="316"/>
      <c r="P45" s="316"/>
      <c r="Q45" s="316">
        <f>C45+F45+J45+M45+P45</f>
        <v>36885746.372339994</v>
      </c>
      <c r="R45" s="318"/>
      <c r="S45" s="319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</row>
    <row r="46" spans="1:31" s="282" customFormat="1" ht="45">
      <c r="A46" s="323" t="s">
        <v>69</v>
      </c>
      <c r="B46" s="324" t="s">
        <v>68</v>
      </c>
      <c r="C46" s="316">
        <f t="shared" si="9"/>
        <v>31766743.483799998</v>
      </c>
      <c r="D46" s="325">
        <f>'ГБ 2017'!G16+'ГБ 2017'!G167+'ГБ 2017'!G168+'ГБ 2017'!G169+'ГБ 2017'!G170+'ГБ 2017'!G173+'ГБ 2017'!G190+'ГБ 2017'!G198+'ГБ 2017'!G206+'ГБ 2017'!G215+'ГБ 2017'!G221</f>
        <v>31766743.483799998</v>
      </c>
      <c r="E46" s="325"/>
      <c r="F46" s="316"/>
      <c r="G46" s="325"/>
      <c r="H46" s="325"/>
      <c r="I46" s="325"/>
      <c r="J46" s="316"/>
      <c r="K46" s="325"/>
      <c r="L46" s="325"/>
      <c r="M46" s="316"/>
      <c r="N46" s="325"/>
      <c r="O46" s="325"/>
      <c r="P46" s="316"/>
      <c r="Q46" s="316">
        <f>C46+F46+J46+M46+P46</f>
        <v>31766743.483799998</v>
      </c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</row>
    <row r="47" spans="1:31" s="282" customFormat="1" ht="33.75">
      <c r="A47" s="323" t="s">
        <v>70</v>
      </c>
      <c r="B47" s="324" t="s">
        <v>71</v>
      </c>
      <c r="C47" s="316"/>
      <c r="D47" s="325">
        <f>'ГБ 2017'!G37+'ГБ 2017'!G178</f>
        <v>202276.88854000001</v>
      </c>
      <c r="E47" s="325"/>
      <c r="F47" s="316">
        <f t="shared" si="12"/>
        <v>4916726</v>
      </c>
      <c r="G47" s="325">
        <f>'НБ прем 2017'!S27</f>
        <v>4916726</v>
      </c>
      <c r="H47" s="325"/>
      <c r="I47" s="325"/>
      <c r="J47" s="316"/>
      <c r="K47" s="325"/>
      <c r="L47" s="325"/>
      <c r="M47" s="316"/>
      <c r="N47" s="325"/>
      <c r="O47" s="325"/>
      <c r="P47" s="316"/>
      <c r="Q47" s="316">
        <f>C47+F47+J47+M47+P47</f>
        <v>4916726</v>
      </c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</row>
    <row r="48" spans="1:31" s="276" customFormat="1" ht="22.5">
      <c r="A48" s="339" t="s">
        <v>1029</v>
      </c>
      <c r="B48" s="339" t="s">
        <v>1030</v>
      </c>
      <c r="C48" s="316">
        <f t="shared" si="9"/>
        <v>11519271.564300001</v>
      </c>
      <c r="D48" s="316">
        <f>'ГБ 2017'!G176+'ГБ 2017'!G177+'ГБ 2017'!G181+'ГБ 2017'!G182+'ГБ 2017'!G199+'ГБ 2017'!G207+'ГБ 2017'!G208+'ГБ 2017'!G209+'ГБ 2017'!G226</f>
        <v>11519271.564300001</v>
      </c>
      <c r="E48" s="316"/>
      <c r="F48" s="316"/>
      <c r="G48" s="316"/>
      <c r="H48" s="316"/>
      <c r="I48" s="316"/>
      <c r="J48" s="316"/>
      <c r="K48" s="316"/>
      <c r="L48" s="316"/>
      <c r="M48" s="316">
        <f t="shared" si="4"/>
        <v>5339917</v>
      </c>
      <c r="N48" s="316"/>
      <c r="O48" s="316">
        <f>'РБ 2017'!G72</f>
        <v>5339917</v>
      </c>
      <c r="P48" s="316"/>
      <c r="Q48" s="316">
        <f>C48+F48+J48+M48+P48</f>
        <v>16859188.564300001</v>
      </c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</row>
    <row r="49" spans="1:31" s="276" customFormat="1">
      <c r="A49" s="710" t="s">
        <v>26</v>
      </c>
      <c r="B49" s="711"/>
      <c r="C49" s="316">
        <f t="shared" si="9"/>
        <v>1023872755.5483701</v>
      </c>
      <c r="D49" s="338">
        <f t="shared" ref="D49:I49" si="13">D5+D6+D23+D28+D32+D38+D45+D48</f>
        <v>1023872755.5483701</v>
      </c>
      <c r="E49" s="316"/>
      <c r="F49" s="316">
        <f t="shared" si="13"/>
        <v>76723748</v>
      </c>
      <c r="G49" s="316">
        <f t="shared" si="13"/>
        <v>22492381</v>
      </c>
      <c r="H49" s="316"/>
      <c r="I49" s="316">
        <f t="shared" si="13"/>
        <v>54231367</v>
      </c>
      <c r="J49" s="316">
        <f>J5+J6+J23+J28+J32+J38+J45+J48</f>
        <v>550150864.70588231</v>
      </c>
      <c r="K49" s="316"/>
      <c r="L49" s="316"/>
      <c r="M49" s="316">
        <f>O49</f>
        <v>5339917</v>
      </c>
      <c r="N49" s="316"/>
      <c r="O49" s="316">
        <f>O5+O6+O23+O28+O32+O38+O45+O48</f>
        <v>5339917</v>
      </c>
      <c r="P49" s="316"/>
      <c r="Q49" s="316">
        <f>C49+F49+J49+M49+P49</f>
        <v>1656087285.2542524</v>
      </c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</row>
    <row r="50" spans="1:31">
      <c r="C50" s="342"/>
      <c r="D50" s="343"/>
      <c r="E50" s="343"/>
      <c r="F50" s="343"/>
      <c r="G50" s="343"/>
      <c r="H50" s="343"/>
      <c r="I50" s="343"/>
      <c r="J50" s="342"/>
      <c r="K50" s="342"/>
      <c r="L50" s="342"/>
      <c r="M50" s="343"/>
      <c r="N50" s="343"/>
      <c r="O50" s="343"/>
      <c r="P50" s="343"/>
      <c r="Q50" s="344"/>
    </row>
    <row r="51" spans="1:31">
      <c r="D51" s="345"/>
      <c r="Q51" s="346"/>
      <c r="AD51" s="303"/>
      <c r="AE51" s="303"/>
    </row>
    <row r="52" spans="1:31">
      <c r="D52" s="345"/>
    </row>
    <row r="53" spans="1:31">
      <c r="D53" s="345"/>
      <c r="Q53" s="346"/>
      <c r="AE53" s="303"/>
    </row>
    <row r="54" spans="1:31">
      <c r="D54" s="343"/>
      <c r="E54" s="343"/>
      <c r="Q54" s="299"/>
      <c r="AE54" s="303"/>
    </row>
    <row r="55" spans="1:31">
      <c r="D55" s="343"/>
      <c r="E55" s="343"/>
      <c r="Q55" s="346"/>
      <c r="AE55" s="303"/>
    </row>
    <row r="56" spans="1:31">
      <c r="D56" s="343"/>
      <c r="E56" s="343"/>
      <c r="Q56" s="299"/>
      <c r="AE56" s="303"/>
    </row>
    <row r="57" spans="1:31">
      <c r="A57" s="303"/>
      <c r="B57" s="303"/>
      <c r="C57" s="303"/>
      <c r="D57" s="343"/>
      <c r="E57" s="343"/>
      <c r="Q57" s="348"/>
      <c r="AE57" s="303"/>
    </row>
    <row r="58" spans="1:31">
      <c r="A58" s="303"/>
      <c r="B58" s="303"/>
      <c r="C58" s="303"/>
      <c r="D58" s="343"/>
      <c r="E58" s="343"/>
      <c r="Q58" s="299"/>
      <c r="S58" s="349"/>
      <c r="AE58" s="303"/>
    </row>
    <row r="59" spans="1:31">
      <c r="A59" s="303"/>
      <c r="B59" s="303"/>
      <c r="C59" s="350"/>
      <c r="D59" s="343"/>
      <c r="E59" s="343"/>
      <c r="Q59" s="304"/>
      <c r="AE59" s="303"/>
    </row>
    <row r="60" spans="1:31">
      <c r="A60" s="303"/>
      <c r="B60" s="303"/>
      <c r="C60" s="303"/>
      <c r="D60" s="345"/>
      <c r="Q60" s="304"/>
      <c r="AE60" s="303"/>
    </row>
    <row r="61" spans="1:31">
      <c r="A61" s="303"/>
      <c r="B61" s="303"/>
      <c r="C61" s="303"/>
      <c r="D61" s="345"/>
      <c r="Q61" s="304"/>
      <c r="AE61" s="303"/>
    </row>
    <row r="62" spans="1:31">
      <c r="D62" s="345"/>
    </row>
    <row r="63" spans="1:31">
      <c r="D63" s="345"/>
    </row>
    <row r="64" spans="1:31">
      <c r="D64" s="345"/>
    </row>
    <row r="65" spans="4:4">
      <c r="D65" s="345"/>
    </row>
    <row r="66" spans="4:4">
      <c r="D66" s="345"/>
    </row>
    <row r="67" spans="4:4">
      <c r="D67" s="345"/>
    </row>
    <row r="68" spans="4:4">
      <c r="D68" s="345"/>
    </row>
    <row r="69" spans="4:4">
      <c r="D69" s="345"/>
    </row>
    <row r="70" spans="4:4">
      <c r="D70" s="345"/>
    </row>
    <row r="71" spans="4:4">
      <c r="D71" s="345"/>
    </row>
    <row r="72" spans="4:4">
      <c r="D72" s="345"/>
    </row>
    <row r="73" spans="4:4">
      <c r="D73" s="345"/>
    </row>
    <row r="74" spans="4:4">
      <c r="D74" s="345"/>
    </row>
    <row r="75" spans="4:4">
      <c r="D75" s="345"/>
    </row>
    <row r="76" spans="4:4">
      <c r="D76" s="345"/>
    </row>
    <row r="77" spans="4:4">
      <c r="D77" s="345"/>
    </row>
    <row r="78" spans="4:4">
      <c r="D78" s="345"/>
    </row>
    <row r="79" spans="4:4">
      <c r="D79" s="345"/>
    </row>
    <row r="80" spans="4:4">
      <c r="D80" s="345"/>
    </row>
    <row r="81" spans="4:4">
      <c r="D81" s="345"/>
    </row>
    <row r="82" spans="4:4">
      <c r="D82" s="345"/>
    </row>
    <row r="83" spans="4:4">
      <c r="D83" s="345"/>
    </row>
    <row r="84" spans="4:4">
      <c r="D84" s="345"/>
    </row>
    <row r="85" spans="4:4">
      <c r="D85" s="345"/>
    </row>
    <row r="86" spans="4:4">
      <c r="D86" s="345"/>
    </row>
    <row r="87" spans="4:4">
      <c r="D87" s="345"/>
    </row>
    <row r="88" spans="4:4">
      <c r="D88" s="345"/>
    </row>
    <row r="89" spans="4:4">
      <c r="D89" s="345"/>
    </row>
    <row r="90" spans="4:4">
      <c r="D90" s="345"/>
    </row>
    <row r="91" spans="4:4">
      <c r="D91" s="345"/>
    </row>
    <row r="92" spans="4:4">
      <c r="D92" s="345"/>
    </row>
    <row r="93" spans="4:4">
      <c r="D93" s="345"/>
    </row>
    <row r="94" spans="4:4">
      <c r="D94" s="345"/>
    </row>
    <row r="95" spans="4:4">
      <c r="D95" s="345"/>
    </row>
    <row r="96" spans="4:4">
      <c r="D96" s="345"/>
    </row>
    <row r="97" spans="4:4">
      <c r="D97" s="345"/>
    </row>
    <row r="98" spans="4:4">
      <c r="D98" s="345"/>
    </row>
    <row r="99" spans="4:4">
      <c r="D99" s="345"/>
    </row>
    <row r="100" spans="4:4">
      <c r="D100" s="345"/>
    </row>
    <row r="101" spans="4:4">
      <c r="D101" s="345"/>
    </row>
    <row r="102" spans="4:4">
      <c r="D102" s="345"/>
    </row>
    <row r="103" spans="4:4">
      <c r="D103" s="345"/>
    </row>
    <row r="104" spans="4:4">
      <c r="D104" s="345"/>
    </row>
    <row r="105" spans="4:4">
      <c r="D105" s="345"/>
    </row>
    <row r="106" spans="4:4">
      <c r="D106" s="345"/>
    </row>
    <row r="107" spans="4:4">
      <c r="D107" s="345"/>
    </row>
    <row r="108" spans="4:4">
      <c r="D108" s="345"/>
    </row>
    <row r="109" spans="4:4">
      <c r="D109" s="345"/>
    </row>
    <row r="110" spans="4:4">
      <c r="D110" s="345"/>
    </row>
    <row r="111" spans="4:4">
      <c r="D111" s="345"/>
    </row>
    <row r="112" spans="4:4">
      <c r="D112" s="345"/>
    </row>
    <row r="113" spans="4:4">
      <c r="D113" s="345"/>
    </row>
    <row r="114" spans="4:4">
      <c r="D114" s="345"/>
    </row>
    <row r="115" spans="4:4">
      <c r="D115" s="345"/>
    </row>
    <row r="116" spans="4:4">
      <c r="D116" s="345"/>
    </row>
    <row r="117" spans="4:4">
      <c r="D117" s="345"/>
    </row>
    <row r="118" spans="4:4">
      <c r="D118" s="345"/>
    </row>
    <row r="119" spans="4:4">
      <c r="D119" s="345"/>
    </row>
    <row r="120" spans="4:4">
      <c r="D120" s="345"/>
    </row>
    <row r="121" spans="4:4">
      <c r="D121" s="345"/>
    </row>
    <row r="122" spans="4:4">
      <c r="D122" s="345"/>
    </row>
    <row r="123" spans="4:4">
      <c r="D123" s="345"/>
    </row>
    <row r="124" spans="4:4">
      <c r="D124" s="345"/>
    </row>
    <row r="125" spans="4:4">
      <c r="D125" s="345"/>
    </row>
    <row r="126" spans="4:4">
      <c r="D126" s="345"/>
    </row>
    <row r="127" spans="4:4">
      <c r="D127" s="345"/>
    </row>
    <row r="128" spans="4:4">
      <c r="D128" s="345"/>
    </row>
    <row r="129" spans="4:4">
      <c r="D129" s="345"/>
    </row>
    <row r="130" spans="4:4">
      <c r="D130" s="345"/>
    </row>
    <row r="131" spans="4:4">
      <c r="D131" s="345"/>
    </row>
    <row r="132" spans="4:4">
      <c r="D132" s="345"/>
    </row>
    <row r="133" spans="4:4">
      <c r="D133" s="345"/>
    </row>
    <row r="134" spans="4:4">
      <c r="D134" s="345"/>
    </row>
    <row r="135" spans="4:4">
      <c r="D135" s="345"/>
    </row>
    <row r="136" spans="4:4">
      <c r="D136" s="345"/>
    </row>
    <row r="137" spans="4:4">
      <c r="D137" s="345"/>
    </row>
    <row r="138" spans="4:4">
      <c r="D138" s="345"/>
    </row>
    <row r="139" spans="4:4">
      <c r="D139" s="345"/>
    </row>
    <row r="140" spans="4:4">
      <c r="D140" s="345"/>
    </row>
    <row r="141" spans="4:4">
      <c r="D141" s="345"/>
    </row>
    <row r="142" spans="4:4">
      <c r="D142" s="345"/>
    </row>
    <row r="143" spans="4:4">
      <c r="D143" s="345"/>
    </row>
    <row r="144" spans="4:4">
      <c r="D144" s="345"/>
    </row>
    <row r="145" spans="4:4">
      <c r="D145" s="345"/>
    </row>
    <row r="146" spans="4:4">
      <c r="D146" s="345"/>
    </row>
    <row r="147" spans="4:4">
      <c r="D147" s="345"/>
    </row>
    <row r="148" spans="4:4">
      <c r="D148" s="345"/>
    </row>
    <row r="149" spans="4:4">
      <c r="D149" s="345"/>
    </row>
    <row r="150" spans="4:4">
      <c r="D150" s="345"/>
    </row>
    <row r="151" spans="4:4">
      <c r="D151" s="345"/>
    </row>
    <row r="152" spans="4:4">
      <c r="D152" s="345"/>
    </row>
    <row r="153" spans="4:4">
      <c r="D153" s="345"/>
    </row>
    <row r="154" spans="4:4">
      <c r="D154" s="345"/>
    </row>
    <row r="155" spans="4:4">
      <c r="D155" s="345"/>
    </row>
    <row r="156" spans="4:4">
      <c r="D156" s="345"/>
    </row>
    <row r="157" spans="4:4">
      <c r="D157" s="345"/>
    </row>
    <row r="158" spans="4:4">
      <c r="D158" s="345"/>
    </row>
    <row r="159" spans="4:4">
      <c r="D159" s="345"/>
    </row>
    <row r="160" spans="4:4">
      <c r="D160" s="345"/>
    </row>
    <row r="161" spans="4:4">
      <c r="D161" s="345"/>
    </row>
    <row r="162" spans="4:4">
      <c r="D162" s="345"/>
    </row>
    <row r="163" spans="4:4">
      <c r="D163" s="345"/>
    </row>
    <row r="164" spans="4:4">
      <c r="D164" s="345"/>
    </row>
    <row r="165" spans="4:4">
      <c r="D165" s="345"/>
    </row>
    <row r="166" spans="4:4">
      <c r="D166" s="345"/>
    </row>
    <row r="167" spans="4:4">
      <c r="D167" s="345"/>
    </row>
    <row r="168" spans="4:4">
      <c r="D168" s="345"/>
    </row>
    <row r="169" spans="4:4">
      <c r="D169" s="345"/>
    </row>
    <row r="170" spans="4:4">
      <c r="D170" s="345"/>
    </row>
    <row r="171" spans="4:4">
      <c r="D171" s="345"/>
    </row>
    <row r="172" spans="4:4">
      <c r="D172" s="345"/>
    </row>
    <row r="173" spans="4:4">
      <c r="D173" s="345"/>
    </row>
    <row r="174" spans="4:4">
      <c r="D174" s="345"/>
    </row>
    <row r="175" spans="4:4">
      <c r="D175" s="345"/>
    </row>
    <row r="176" spans="4:4">
      <c r="D176" s="345"/>
    </row>
    <row r="177" spans="4:4">
      <c r="D177" s="345"/>
    </row>
    <row r="178" spans="4:4">
      <c r="D178" s="345"/>
    </row>
    <row r="179" spans="4:4">
      <c r="D179" s="345"/>
    </row>
    <row r="180" spans="4:4">
      <c r="D180" s="345"/>
    </row>
    <row r="181" spans="4:4">
      <c r="D181" s="345"/>
    </row>
    <row r="182" spans="4:4">
      <c r="D182" s="345"/>
    </row>
    <row r="183" spans="4:4">
      <c r="D183" s="345"/>
    </row>
    <row r="184" spans="4:4">
      <c r="D184" s="345"/>
    </row>
    <row r="185" spans="4:4">
      <c r="D185" s="345"/>
    </row>
    <row r="186" spans="4:4">
      <c r="D186" s="345"/>
    </row>
    <row r="187" spans="4:4">
      <c r="D187" s="345"/>
    </row>
    <row r="188" spans="4:4">
      <c r="D188" s="345"/>
    </row>
    <row r="189" spans="4:4">
      <c r="D189" s="345"/>
    </row>
    <row r="190" spans="4:4">
      <c r="D190" s="345"/>
    </row>
    <row r="191" spans="4:4">
      <c r="D191" s="345"/>
    </row>
    <row r="192" spans="4:4">
      <c r="D192" s="345"/>
    </row>
    <row r="193" spans="4:4">
      <c r="D193" s="345"/>
    </row>
    <row r="194" spans="4:4">
      <c r="D194" s="345"/>
    </row>
    <row r="195" spans="4:4">
      <c r="D195" s="345"/>
    </row>
    <row r="196" spans="4:4">
      <c r="D196" s="345"/>
    </row>
    <row r="197" spans="4:4">
      <c r="D197" s="345"/>
    </row>
    <row r="198" spans="4:4">
      <c r="D198" s="345"/>
    </row>
    <row r="199" spans="4:4">
      <c r="D199" s="345"/>
    </row>
    <row r="200" spans="4:4">
      <c r="D200" s="345"/>
    </row>
    <row r="201" spans="4:4">
      <c r="D201" s="345"/>
    </row>
    <row r="202" spans="4:4">
      <c r="D202" s="345"/>
    </row>
    <row r="203" spans="4:4">
      <c r="D203" s="345"/>
    </row>
    <row r="204" spans="4:4">
      <c r="D204" s="345"/>
    </row>
    <row r="205" spans="4:4">
      <c r="D205" s="345"/>
    </row>
    <row r="206" spans="4:4">
      <c r="D206" s="345"/>
    </row>
    <row r="207" spans="4:4">
      <c r="D207" s="345"/>
    </row>
    <row r="208" spans="4:4">
      <c r="D208" s="345"/>
    </row>
    <row r="209" spans="4:4">
      <c r="D209" s="345"/>
    </row>
    <row r="210" spans="4:4">
      <c r="D210" s="345"/>
    </row>
    <row r="211" spans="4:4">
      <c r="D211" s="345"/>
    </row>
    <row r="212" spans="4:4">
      <c r="D212" s="345"/>
    </row>
    <row r="213" spans="4:4">
      <c r="D213" s="345"/>
    </row>
    <row r="214" spans="4:4">
      <c r="D214" s="345"/>
    </row>
    <row r="215" spans="4:4">
      <c r="D215" s="345"/>
    </row>
    <row r="216" spans="4:4">
      <c r="D216" s="345"/>
    </row>
    <row r="217" spans="4:4">
      <c r="D217" s="345"/>
    </row>
    <row r="218" spans="4:4">
      <c r="D218" s="345"/>
    </row>
    <row r="219" spans="4:4">
      <c r="D219" s="345"/>
    </row>
    <row r="220" spans="4:4">
      <c r="D220" s="345"/>
    </row>
    <row r="221" spans="4:4">
      <c r="D221" s="345"/>
    </row>
    <row r="222" spans="4:4">
      <c r="D222" s="345"/>
    </row>
    <row r="223" spans="4:4">
      <c r="D223" s="345"/>
    </row>
    <row r="224" spans="4:4">
      <c r="D224" s="345"/>
    </row>
    <row r="225" spans="4:4">
      <c r="D225" s="345"/>
    </row>
    <row r="226" spans="4:4">
      <c r="D226" s="345"/>
    </row>
    <row r="227" spans="4:4">
      <c r="D227" s="345"/>
    </row>
    <row r="228" spans="4:4">
      <c r="D228" s="345"/>
    </row>
    <row r="229" spans="4:4">
      <c r="D229" s="345"/>
    </row>
    <row r="230" spans="4:4">
      <c r="D230" s="345"/>
    </row>
    <row r="231" spans="4:4">
      <c r="D231" s="345"/>
    </row>
    <row r="232" spans="4:4">
      <c r="D232" s="345"/>
    </row>
    <row r="233" spans="4:4">
      <c r="D233" s="345"/>
    </row>
    <row r="234" spans="4:4">
      <c r="D234" s="345"/>
    </row>
    <row r="235" spans="4:4">
      <c r="D235" s="345"/>
    </row>
    <row r="236" spans="4:4">
      <c r="D236" s="345"/>
    </row>
    <row r="237" spans="4:4">
      <c r="D237" s="345"/>
    </row>
    <row r="238" spans="4:4">
      <c r="D238" s="345"/>
    </row>
    <row r="239" spans="4:4">
      <c r="D239" s="345"/>
    </row>
    <row r="240" spans="4:4">
      <c r="D240" s="345"/>
    </row>
    <row r="241" spans="4:4">
      <c r="D241" s="345"/>
    </row>
    <row r="242" spans="4:4">
      <c r="D242" s="345"/>
    </row>
    <row r="243" spans="4:4">
      <c r="D243" s="345"/>
    </row>
    <row r="244" spans="4:4">
      <c r="D244" s="345"/>
    </row>
    <row r="245" spans="4:4">
      <c r="D245" s="345"/>
    </row>
    <row r="246" spans="4:4">
      <c r="D246" s="345"/>
    </row>
    <row r="247" spans="4:4">
      <c r="D247" s="345"/>
    </row>
    <row r="248" spans="4:4">
      <c r="D248" s="345"/>
    </row>
    <row r="249" spans="4:4">
      <c r="D249" s="345"/>
    </row>
    <row r="250" spans="4:4">
      <c r="D250" s="345"/>
    </row>
    <row r="251" spans="4:4">
      <c r="D251" s="345"/>
    </row>
    <row r="252" spans="4:4">
      <c r="D252" s="345"/>
    </row>
    <row r="253" spans="4:4">
      <c r="D253" s="345"/>
    </row>
    <row r="254" spans="4:4">
      <c r="D254" s="345"/>
    </row>
    <row r="255" spans="4:4">
      <c r="D255" s="345"/>
    </row>
    <row r="256" spans="4:4">
      <c r="D256" s="345"/>
    </row>
    <row r="257" spans="4:4">
      <c r="D257" s="345"/>
    </row>
    <row r="258" spans="4:4">
      <c r="D258" s="345"/>
    </row>
    <row r="259" spans="4:4">
      <c r="D259" s="345"/>
    </row>
    <row r="260" spans="4:4">
      <c r="D260" s="345"/>
    </row>
    <row r="261" spans="4:4">
      <c r="D261" s="345"/>
    </row>
    <row r="262" spans="4:4">
      <c r="D262" s="345"/>
    </row>
    <row r="263" spans="4:4">
      <c r="D263" s="345"/>
    </row>
    <row r="264" spans="4:4">
      <c r="D264" s="345"/>
    </row>
    <row r="265" spans="4:4">
      <c r="D265" s="345"/>
    </row>
    <row r="266" spans="4:4">
      <c r="D266" s="345"/>
    </row>
    <row r="267" spans="4:4">
      <c r="D267" s="345"/>
    </row>
    <row r="268" spans="4:4">
      <c r="D268" s="345"/>
    </row>
    <row r="269" spans="4:4">
      <c r="D269" s="345"/>
    </row>
    <row r="270" spans="4:4">
      <c r="D270" s="345"/>
    </row>
    <row r="271" spans="4:4">
      <c r="D271" s="345"/>
    </row>
    <row r="272" spans="4:4">
      <c r="D272" s="345"/>
    </row>
    <row r="273" spans="4:4">
      <c r="D273" s="345"/>
    </row>
    <row r="274" spans="4:4">
      <c r="D274" s="345"/>
    </row>
    <row r="275" spans="4:4">
      <c r="D275" s="345"/>
    </row>
    <row r="276" spans="4:4">
      <c r="D276" s="345"/>
    </row>
    <row r="277" spans="4:4">
      <c r="D277" s="345"/>
    </row>
    <row r="278" spans="4:4">
      <c r="D278" s="345"/>
    </row>
    <row r="279" spans="4:4">
      <c r="D279" s="345"/>
    </row>
    <row r="280" spans="4:4">
      <c r="D280" s="345"/>
    </row>
    <row r="281" spans="4:4">
      <c r="D281" s="345"/>
    </row>
    <row r="282" spans="4:4">
      <c r="D282" s="345"/>
    </row>
    <row r="283" spans="4:4">
      <c r="D283" s="345"/>
    </row>
    <row r="284" spans="4:4">
      <c r="D284" s="345"/>
    </row>
    <row r="285" spans="4:4">
      <c r="D285" s="345"/>
    </row>
    <row r="286" spans="4:4">
      <c r="D286" s="345"/>
    </row>
    <row r="287" spans="4:4">
      <c r="D287" s="345"/>
    </row>
    <row r="288" spans="4:4">
      <c r="D288" s="345"/>
    </row>
    <row r="289" spans="4:4">
      <c r="D289" s="345"/>
    </row>
    <row r="290" spans="4:4">
      <c r="D290" s="345"/>
    </row>
    <row r="291" spans="4:4">
      <c r="D291" s="345"/>
    </row>
    <row r="292" spans="4:4">
      <c r="D292" s="345"/>
    </row>
    <row r="293" spans="4:4">
      <c r="D293" s="345"/>
    </row>
    <row r="294" spans="4:4">
      <c r="D294" s="345"/>
    </row>
    <row r="295" spans="4:4">
      <c r="D295" s="345"/>
    </row>
    <row r="296" spans="4:4">
      <c r="D296" s="345"/>
    </row>
    <row r="297" spans="4:4">
      <c r="D297" s="345"/>
    </row>
    <row r="298" spans="4:4">
      <c r="D298" s="345"/>
    </row>
    <row r="299" spans="4:4">
      <c r="D299" s="345"/>
    </row>
    <row r="300" spans="4:4">
      <c r="D300" s="345"/>
    </row>
    <row r="301" spans="4:4">
      <c r="D301" s="345"/>
    </row>
    <row r="302" spans="4:4">
      <c r="D302" s="345"/>
    </row>
    <row r="303" spans="4:4">
      <c r="D303" s="345"/>
    </row>
    <row r="304" spans="4:4">
      <c r="D304" s="345"/>
    </row>
    <row r="305" spans="4:4">
      <c r="D305" s="345"/>
    </row>
    <row r="306" spans="4:4">
      <c r="D306" s="345"/>
    </row>
    <row r="307" spans="4:4">
      <c r="D307" s="345"/>
    </row>
    <row r="308" spans="4:4">
      <c r="D308" s="345"/>
    </row>
    <row r="309" spans="4:4">
      <c r="D309" s="345"/>
    </row>
    <row r="310" spans="4:4">
      <c r="D310" s="345"/>
    </row>
    <row r="311" spans="4:4">
      <c r="D311" s="345"/>
    </row>
    <row r="312" spans="4:4">
      <c r="D312" s="345"/>
    </row>
    <row r="313" spans="4:4">
      <c r="D313" s="345"/>
    </row>
    <row r="314" spans="4:4">
      <c r="D314" s="345"/>
    </row>
    <row r="315" spans="4:4">
      <c r="D315" s="345"/>
    </row>
    <row r="316" spans="4:4">
      <c r="D316" s="345"/>
    </row>
    <row r="317" spans="4:4">
      <c r="D317" s="345"/>
    </row>
    <row r="318" spans="4:4">
      <c r="D318" s="345"/>
    </row>
    <row r="319" spans="4:4">
      <c r="D319" s="345"/>
    </row>
    <row r="320" spans="4:4">
      <c r="D320" s="345"/>
    </row>
    <row r="321" spans="4:4">
      <c r="D321" s="345"/>
    </row>
    <row r="322" spans="4:4">
      <c r="D322" s="345"/>
    </row>
    <row r="323" spans="4:4">
      <c r="D323" s="345"/>
    </row>
    <row r="324" spans="4:4">
      <c r="D324" s="345"/>
    </row>
    <row r="325" spans="4:4">
      <c r="D325" s="345"/>
    </row>
    <row r="326" spans="4:4">
      <c r="D326" s="345"/>
    </row>
    <row r="327" spans="4:4">
      <c r="D327" s="345"/>
    </row>
    <row r="328" spans="4:4">
      <c r="D328" s="345"/>
    </row>
    <row r="329" spans="4:4">
      <c r="D329" s="345"/>
    </row>
    <row r="330" spans="4:4">
      <c r="D330" s="345"/>
    </row>
    <row r="331" spans="4:4">
      <c r="D331" s="345"/>
    </row>
    <row r="332" spans="4:4">
      <c r="D332" s="345"/>
    </row>
    <row r="333" spans="4:4">
      <c r="D333" s="345"/>
    </row>
    <row r="334" spans="4:4">
      <c r="D334" s="345"/>
    </row>
    <row r="335" spans="4:4">
      <c r="D335" s="345"/>
    </row>
    <row r="336" spans="4:4">
      <c r="D336" s="345"/>
    </row>
    <row r="337" spans="4:4">
      <c r="D337" s="345"/>
    </row>
    <row r="338" spans="4:4">
      <c r="D338" s="345"/>
    </row>
    <row r="339" spans="4:4">
      <c r="D339" s="345"/>
    </row>
    <row r="340" spans="4:4">
      <c r="D340" s="345"/>
    </row>
    <row r="341" spans="4:4">
      <c r="D341" s="345"/>
    </row>
    <row r="342" spans="4:4">
      <c r="D342" s="345"/>
    </row>
    <row r="343" spans="4:4">
      <c r="D343" s="345"/>
    </row>
    <row r="344" spans="4:4">
      <c r="D344" s="345"/>
    </row>
    <row r="345" spans="4:4">
      <c r="D345" s="345"/>
    </row>
    <row r="346" spans="4:4">
      <c r="D346" s="345"/>
    </row>
    <row r="347" spans="4:4">
      <c r="D347" s="345"/>
    </row>
    <row r="348" spans="4:4">
      <c r="D348" s="345"/>
    </row>
    <row r="349" spans="4:4">
      <c r="D349" s="345"/>
    </row>
    <row r="350" spans="4:4">
      <c r="D350" s="345"/>
    </row>
    <row r="351" spans="4:4">
      <c r="D351" s="345"/>
    </row>
    <row r="352" spans="4:4">
      <c r="D352" s="345"/>
    </row>
    <row r="353" spans="4:4">
      <c r="D353" s="345"/>
    </row>
    <row r="354" spans="4:4">
      <c r="D354" s="345"/>
    </row>
    <row r="355" spans="4:4">
      <c r="D355" s="345"/>
    </row>
    <row r="356" spans="4:4">
      <c r="D356" s="345"/>
    </row>
    <row r="357" spans="4:4">
      <c r="D357" s="345"/>
    </row>
    <row r="358" spans="4:4">
      <c r="D358" s="345"/>
    </row>
    <row r="359" spans="4:4">
      <c r="D359" s="345"/>
    </row>
    <row r="360" spans="4:4">
      <c r="D360" s="345"/>
    </row>
    <row r="361" spans="4:4">
      <c r="D361" s="345"/>
    </row>
    <row r="362" spans="4:4">
      <c r="D362" s="345"/>
    </row>
    <row r="363" spans="4:4">
      <c r="D363" s="345"/>
    </row>
    <row r="364" spans="4:4">
      <c r="D364" s="345"/>
    </row>
    <row r="365" spans="4:4">
      <c r="D365" s="345"/>
    </row>
    <row r="366" spans="4:4">
      <c r="D366" s="345"/>
    </row>
    <row r="367" spans="4:4">
      <c r="D367" s="345"/>
    </row>
    <row r="368" spans="4:4">
      <c r="D368" s="345"/>
    </row>
    <row r="369" spans="4:4">
      <c r="D369" s="345"/>
    </row>
    <row r="370" spans="4:4">
      <c r="D370" s="345"/>
    </row>
    <row r="371" spans="4:4">
      <c r="D371" s="345"/>
    </row>
    <row r="372" spans="4:4">
      <c r="D372" s="345"/>
    </row>
    <row r="373" spans="4:4">
      <c r="D373" s="345"/>
    </row>
    <row r="374" spans="4:4">
      <c r="D374" s="345"/>
    </row>
    <row r="375" spans="4:4">
      <c r="D375" s="345"/>
    </row>
    <row r="376" spans="4:4">
      <c r="D376" s="345"/>
    </row>
    <row r="377" spans="4:4">
      <c r="D377" s="345"/>
    </row>
    <row r="378" spans="4:4">
      <c r="D378" s="345"/>
    </row>
    <row r="379" spans="4:4">
      <c r="D379" s="345"/>
    </row>
    <row r="380" spans="4:4">
      <c r="D380" s="345"/>
    </row>
    <row r="381" spans="4:4">
      <c r="D381" s="345"/>
    </row>
    <row r="382" spans="4:4">
      <c r="D382" s="345"/>
    </row>
    <row r="383" spans="4:4">
      <c r="D383" s="345"/>
    </row>
    <row r="384" spans="4:4">
      <c r="D384" s="345"/>
    </row>
    <row r="385" spans="4:4">
      <c r="D385" s="345"/>
    </row>
    <row r="386" spans="4:4">
      <c r="D386" s="345"/>
    </row>
    <row r="387" spans="4:4">
      <c r="D387" s="345"/>
    </row>
    <row r="388" spans="4:4">
      <c r="D388" s="345"/>
    </row>
    <row r="389" spans="4:4">
      <c r="D389" s="345"/>
    </row>
    <row r="390" spans="4:4">
      <c r="D390" s="345"/>
    </row>
    <row r="391" spans="4:4">
      <c r="D391" s="345"/>
    </row>
    <row r="392" spans="4:4">
      <c r="D392" s="345"/>
    </row>
    <row r="393" spans="4:4">
      <c r="D393" s="345"/>
    </row>
    <row r="394" spans="4:4">
      <c r="D394" s="345"/>
    </row>
    <row r="395" spans="4:4">
      <c r="D395" s="345"/>
    </row>
    <row r="396" spans="4:4">
      <c r="D396" s="345"/>
    </row>
    <row r="397" spans="4:4">
      <c r="D397" s="345"/>
    </row>
    <row r="398" spans="4:4">
      <c r="D398" s="345"/>
    </row>
    <row r="399" spans="4:4">
      <c r="D399" s="345"/>
    </row>
    <row r="400" spans="4:4">
      <c r="D400" s="345"/>
    </row>
    <row r="401" spans="4:4">
      <c r="D401" s="345"/>
    </row>
    <row r="402" spans="4:4">
      <c r="D402" s="345"/>
    </row>
    <row r="403" spans="4:4">
      <c r="D403" s="345"/>
    </row>
    <row r="404" spans="4:4">
      <c r="D404" s="345"/>
    </row>
    <row r="405" spans="4:4">
      <c r="D405" s="345"/>
    </row>
    <row r="406" spans="4:4">
      <c r="D406" s="345"/>
    </row>
    <row r="407" spans="4:4">
      <c r="D407" s="345"/>
    </row>
    <row r="408" spans="4:4">
      <c r="D408" s="345"/>
    </row>
    <row r="409" spans="4:4">
      <c r="D409" s="345"/>
    </row>
    <row r="410" spans="4:4">
      <c r="D410" s="345"/>
    </row>
    <row r="411" spans="4:4">
      <c r="D411" s="345"/>
    </row>
    <row r="412" spans="4:4">
      <c r="D412" s="345"/>
    </row>
    <row r="413" spans="4:4">
      <c r="D413" s="345"/>
    </row>
    <row r="414" spans="4:4">
      <c r="D414" s="345"/>
    </row>
    <row r="415" spans="4:4">
      <c r="D415" s="345"/>
    </row>
    <row r="416" spans="4:4">
      <c r="D416" s="345"/>
    </row>
    <row r="417" spans="4:4">
      <c r="D417" s="345"/>
    </row>
    <row r="418" spans="4:4">
      <c r="D418" s="345"/>
    </row>
    <row r="419" spans="4:4">
      <c r="D419" s="345"/>
    </row>
    <row r="420" spans="4:4">
      <c r="D420" s="345"/>
    </row>
    <row r="421" spans="4:4">
      <c r="D421" s="345"/>
    </row>
    <row r="422" spans="4:4">
      <c r="D422" s="345"/>
    </row>
    <row r="423" spans="4:4">
      <c r="D423" s="345"/>
    </row>
    <row r="424" spans="4:4">
      <c r="D424" s="345"/>
    </row>
    <row r="425" spans="4:4">
      <c r="D425" s="345"/>
    </row>
    <row r="426" spans="4:4">
      <c r="D426" s="345"/>
    </row>
    <row r="427" spans="4:4">
      <c r="D427" s="345"/>
    </row>
    <row r="428" spans="4:4">
      <c r="D428" s="345"/>
    </row>
    <row r="429" spans="4:4">
      <c r="D429" s="345"/>
    </row>
    <row r="430" spans="4:4">
      <c r="D430" s="345"/>
    </row>
    <row r="431" spans="4:4">
      <c r="D431" s="345"/>
    </row>
    <row r="432" spans="4:4">
      <c r="D432" s="345"/>
    </row>
    <row r="433" spans="4:4">
      <c r="D433" s="345"/>
    </row>
    <row r="434" spans="4:4">
      <c r="D434" s="345"/>
    </row>
    <row r="435" spans="4:4">
      <c r="D435" s="345"/>
    </row>
    <row r="436" spans="4:4">
      <c r="D436" s="345"/>
    </row>
    <row r="437" spans="4:4">
      <c r="D437" s="345"/>
    </row>
    <row r="438" spans="4:4">
      <c r="D438" s="345"/>
    </row>
    <row r="439" spans="4:4">
      <c r="D439" s="345"/>
    </row>
    <row r="440" spans="4:4">
      <c r="D440" s="345"/>
    </row>
    <row r="441" spans="4:4">
      <c r="D441" s="345"/>
    </row>
    <row r="442" spans="4:4">
      <c r="D442" s="345"/>
    </row>
    <row r="443" spans="4:4">
      <c r="D443" s="345"/>
    </row>
    <row r="444" spans="4:4">
      <c r="D444" s="345"/>
    </row>
    <row r="445" spans="4:4">
      <c r="D445" s="345"/>
    </row>
    <row r="446" spans="4:4">
      <c r="D446" s="345"/>
    </row>
    <row r="447" spans="4:4">
      <c r="D447" s="345"/>
    </row>
    <row r="448" spans="4:4">
      <c r="D448" s="345"/>
    </row>
    <row r="449" spans="4:4">
      <c r="D449" s="345"/>
    </row>
    <row r="450" spans="4:4">
      <c r="D450" s="345"/>
    </row>
    <row r="451" spans="4:4">
      <c r="D451" s="345"/>
    </row>
    <row r="452" spans="4:4">
      <c r="D452" s="345"/>
    </row>
    <row r="453" spans="4:4">
      <c r="D453" s="345"/>
    </row>
    <row r="454" spans="4:4">
      <c r="D454" s="345"/>
    </row>
    <row r="455" spans="4:4">
      <c r="D455" s="345"/>
    </row>
    <row r="456" spans="4:4">
      <c r="D456" s="345"/>
    </row>
    <row r="457" spans="4:4">
      <c r="D457" s="345"/>
    </row>
    <row r="458" spans="4:4">
      <c r="D458" s="345"/>
    </row>
    <row r="459" spans="4:4">
      <c r="D459" s="345"/>
    </row>
    <row r="460" spans="4:4">
      <c r="D460" s="345"/>
    </row>
    <row r="461" spans="4:4">
      <c r="D461" s="345"/>
    </row>
    <row r="462" spans="4:4">
      <c r="D462" s="345"/>
    </row>
    <row r="463" spans="4:4">
      <c r="D463" s="345"/>
    </row>
    <row r="464" spans="4:4">
      <c r="D464" s="345"/>
    </row>
    <row r="465" spans="4:4">
      <c r="D465" s="345"/>
    </row>
    <row r="466" spans="4:4">
      <c r="D466" s="345"/>
    </row>
    <row r="467" spans="4:4">
      <c r="D467" s="345"/>
    </row>
    <row r="468" spans="4:4">
      <c r="D468" s="345"/>
    </row>
    <row r="469" spans="4:4">
      <c r="D469" s="345"/>
    </row>
    <row r="470" spans="4:4">
      <c r="D470" s="345"/>
    </row>
    <row r="471" spans="4:4">
      <c r="D471" s="345"/>
    </row>
    <row r="472" spans="4:4">
      <c r="D472" s="345"/>
    </row>
    <row r="473" spans="4:4">
      <c r="D473" s="345"/>
    </row>
    <row r="474" spans="4:4">
      <c r="D474" s="345"/>
    </row>
    <row r="475" spans="4:4">
      <c r="D475" s="345"/>
    </row>
    <row r="476" spans="4:4">
      <c r="D476" s="345"/>
    </row>
    <row r="477" spans="4:4">
      <c r="D477" s="345"/>
    </row>
    <row r="478" spans="4:4">
      <c r="D478" s="345"/>
    </row>
    <row r="479" spans="4:4">
      <c r="D479" s="345"/>
    </row>
    <row r="480" spans="4:4">
      <c r="D480" s="345"/>
    </row>
    <row r="481" spans="4:4">
      <c r="D481" s="345"/>
    </row>
    <row r="482" spans="4:4">
      <c r="D482" s="345"/>
    </row>
    <row r="483" spans="4:4">
      <c r="D483" s="345"/>
    </row>
    <row r="484" spans="4:4">
      <c r="D484" s="345"/>
    </row>
    <row r="485" spans="4:4">
      <c r="D485" s="345"/>
    </row>
    <row r="486" spans="4:4">
      <c r="D486" s="345"/>
    </row>
    <row r="487" spans="4:4">
      <c r="D487" s="345"/>
    </row>
    <row r="488" spans="4:4">
      <c r="D488" s="345"/>
    </row>
    <row r="489" spans="4:4">
      <c r="D489" s="345"/>
    </row>
    <row r="490" spans="4:4">
      <c r="D490" s="345"/>
    </row>
    <row r="491" spans="4:4">
      <c r="D491" s="345"/>
    </row>
    <row r="492" spans="4:4">
      <c r="D492" s="345"/>
    </row>
    <row r="493" spans="4:4">
      <c r="D493" s="345"/>
    </row>
    <row r="494" spans="4:4">
      <c r="D494" s="345"/>
    </row>
    <row r="495" spans="4:4">
      <c r="D495" s="345"/>
    </row>
    <row r="496" spans="4:4">
      <c r="D496" s="345"/>
    </row>
    <row r="497" spans="4:4">
      <c r="D497" s="345"/>
    </row>
    <row r="498" spans="4:4">
      <c r="D498" s="345"/>
    </row>
    <row r="499" spans="4:4">
      <c r="D499" s="345"/>
    </row>
    <row r="500" spans="4:4">
      <c r="D500" s="345"/>
    </row>
    <row r="501" spans="4:4">
      <c r="D501" s="345"/>
    </row>
    <row r="502" spans="4:4">
      <c r="D502" s="345"/>
    </row>
    <row r="503" spans="4:4">
      <c r="D503" s="345"/>
    </row>
    <row r="504" spans="4:4">
      <c r="D504" s="345"/>
    </row>
    <row r="505" spans="4:4">
      <c r="D505" s="345"/>
    </row>
    <row r="506" spans="4:4">
      <c r="D506" s="345"/>
    </row>
    <row r="507" spans="4:4">
      <c r="D507" s="345"/>
    </row>
    <row r="508" spans="4:4">
      <c r="D508" s="345"/>
    </row>
    <row r="509" spans="4:4">
      <c r="D509" s="345"/>
    </row>
    <row r="510" spans="4:4">
      <c r="D510" s="345"/>
    </row>
    <row r="511" spans="4:4">
      <c r="D511" s="345"/>
    </row>
    <row r="512" spans="4:4">
      <c r="D512" s="345"/>
    </row>
    <row r="513" spans="4:4">
      <c r="D513" s="345"/>
    </row>
    <row r="514" spans="4:4">
      <c r="D514" s="345"/>
    </row>
    <row r="515" spans="4:4">
      <c r="D515" s="345"/>
    </row>
    <row r="516" spans="4:4">
      <c r="D516" s="345"/>
    </row>
    <row r="517" spans="4:4">
      <c r="D517" s="345"/>
    </row>
    <row r="518" spans="4:4">
      <c r="D518" s="345"/>
    </row>
    <row r="519" spans="4:4">
      <c r="D519" s="345"/>
    </row>
    <row r="520" spans="4:4">
      <c r="D520" s="345"/>
    </row>
    <row r="521" spans="4:4">
      <c r="D521" s="345"/>
    </row>
    <row r="522" spans="4:4">
      <c r="D522" s="345"/>
    </row>
    <row r="523" spans="4:4">
      <c r="D523" s="345"/>
    </row>
    <row r="524" spans="4:4">
      <c r="D524" s="345"/>
    </row>
    <row r="525" spans="4:4">
      <c r="D525" s="345"/>
    </row>
    <row r="526" spans="4:4">
      <c r="D526" s="345"/>
    </row>
    <row r="527" spans="4:4">
      <c r="D527" s="345"/>
    </row>
    <row r="528" spans="4:4">
      <c r="D528" s="345"/>
    </row>
    <row r="529" spans="4:4">
      <c r="D529" s="345"/>
    </row>
    <row r="530" spans="4:4">
      <c r="D530" s="345"/>
    </row>
    <row r="531" spans="4:4">
      <c r="D531" s="345"/>
    </row>
    <row r="532" spans="4:4">
      <c r="D532" s="345"/>
    </row>
    <row r="533" spans="4:4">
      <c r="D533" s="345"/>
    </row>
    <row r="534" spans="4:4">
      <c r="D534" s="345"/>
    </row>
    <row r="535" spans="4:4">
      <c r="D535" s="345"/>
    </row>
    <row r="536" spans="4:4">
      <c r="D536" s="345"/>
    </row>
    <row r="537" spans="4:4">
      <c r="D537" s="345"/>
    </row>
    <row r="538" spans="4:4">
      <c r="D538" s="345"/>
    </row>
    <row r="539" spans="4:4">
      <c r="D539" s="345"/>
    </row>
    <row r="540" spans="4:4">
      <c r="D540" s="345"/>
    </row>
    <row r="541" spans="4:4">
      <c r="D541" s="345"/>
    </row>
    <row r="542" spans="4:4">
      <c r="D542" s="345"/>
    </row>
    <row r="543" spans="4:4">
      <c r="D543" s="345"/>
    </row>
    <row r="544" spans="4:4">
      <c r="D544" s="345"/>
    </row>
    <row r="545" spans="4:4">
      <c r="D545" s="345"/>
    </row>
    <row r="546" spans="4:4">
      <c r="D546" s="345"/>
    </row>
    <row r="547" spans="4:4">
      <c r="D547" s="345"/>
    </row>
    <row r="548" spans="4:4">
      <c r="D548" s="345"/>
    </row>
    <row r="549" spans="4:4">
      <c r="D549" s="345"/>
    </row>
    <row r="550" spans="4:4">
      <c r="D550" s="345"/>
    </row>
    <row r="551" spans="4:4">
      <c r="D551" s="345"/>
    </row>
    <row r="552" spans="4:4">
      <c r="D552" s="345"/>
    </row>
    <row r="553" spans="4:4">
      <c r="D553" s="345"/>
    </row>
    <row r="554" spans="4:4">
      <c r="D554" s="345"/>
    </row>
    <row r="555" spans="4:4">
      <c r="D555" s="345"/>
    </row>
    <row r="556" spans="4:4">
      <c r="D556" s="345"/>
    </row>
    <row r="557" spans="4:4">
      <c r="D557" s="345"/>
    </row>
    <row r="558" spans="4:4">
      <c r="D558" s="345"/>
    </row>
    <row r="559" spans="4:4">
      <c r="D559" s="345"/>
    </row>
    <row r="560" spans="4:4">
      <c r="D560" s="345"/>
    </row>
    <row r="561" spans="4:4">
      <c r="D561" s="345"/>
    </row>
    <row r="562" spans="4:4">
      <c r="D562" s="345"/>
    </row>
    <row r="563" spans="4:4">
      <c r="D563" s="345"/>
    </row>
    <row r="564" spans="4:4">
      <c r="D564" s="345"/>
    </row>
    <row r="565" spans="4:4">
      <c r="D565" s="345"/>
    </row>
    <row r="566" spans="4:4">
      <c r="D566" s="345"/>
    </row>
    <row r="567" spans="4:4">
      <c r="D567" s="345"/>
    </row>
    <row r="568" spans="4:4">
      <c r="D568" s="345"/>
    </row>
    <row r="569" spans="4:4">
      <c r="D569" s="345"/>
    </row>
    <row r="570" spans="4:4">
      <c r="D570" s="345"/>
    </row>
    <row r="571" spans="4:4">
      <c r="D571" s="345"/>
    </row>
    <row r="572" spans="4:4">
      <c r="D572" s="345"/>
    </row>
    <row r="573" spans="4:4">
      <c r="D573" s="345"/>
    </row>
    <row r="574" spans="4:4">
      <c r="D574" s="345"/>
    </row>
    <row r="575" spans="4:4">
      <c r="D575" s="345"/>
    </row>
    <row r="576" spans="4:4">
      <c r="D576" s="345"/>
    </row>
    <row r="577" spans="4:4">
      <c r="D577" s="345"/>
    </row>
    <row r="578" spans="4:4">
      <c r="D578" s="345"/>
    </row>
    <row r="579" spans="4:4">
      <c r="D579" s="345"/>
    </row>
    <row r="580" spans="4:4">
      <c r="D580" s="345"/>
    </row>
    <row r="581" spans="4:4">
      <c r="D581" s="345"/>
    </row>
    <row r="582" spans="4:4">
      <c r="D582" s="345"/>
    </row>
    <row r="583" spans="4:4">
      <c r="D583" s="345"/>
    </row>
    <row r="584" spans="4:4">
      <c r="D584" s="345"/>
    </row>
    <row r="585" spans="4:4">
      <c r="D585" s="345"/>
    </row>
    <row r="586" spans="4:4">
      <c r="D586" s="345"/>
    </row>
    <row r="587" spans="4:4">
      <c r="D587" s="345"/>
    </row>
    <row r="588" spans="4:4">
      <c r="D588" s="345"/>
    </row>
    <row r="589" spans="4:4">
      <c r="D589" s="345"/>
    </row>
    <row r="590" spans="4:4">
      <c r="D590" s="345"/>
    </row>
    <row r="591" spans="4:4">
      <c r="D591" s="345"/>
    </row>
    <row r="592" spans="4:4">
      <c r="D592" s="345"/>
    </row>
    <row r="593" spans="4:4">
      <c r="D593" s="345"/>
    </row>
    <row r="594" spans="4:4">
      <c r="D594" s="345"/>
    </row>
    <row r="595" spans="4:4">
      <c r="D595" s="345"/>
    </row>
    <row r="596" spans="4:4">
      <c r="D596" s="345"/>
    </row>
    <row r="597" spans="4:4">
      <c r="D597" s="345"/>
    </row>
    <row r="598" spans="4:4">
      <c r="D598" s="345"/>
    </row>
    <row r="599" spans="4:4">
      <c r="D599" s="345"/>
    </row>
    <row r="600" spans="4:4">
      <c r="D600" s="345"/>
    </row>
    <row r="601" spans="4:4">
      <c r="D601" s="345"/>
    </row>
    <row r="602" spans="4:4">
      <c r="D602" s="345"/>
    </row>
    <row r="603" spans="4:4">
      <c r="D603" s="345"/>
    </row>
    <row r="604" spans="4:4">
      <c r="D604" s="345"/>
    </row>
    <row r="605" spans="4:4">
      <c r="D605" s="345"/>
    </row>
    <row r="606" spans="4:4">
      <c r="D606" s="345"/>
    </row>
    <row r="607" spans="4:4">
      <c r="D607" s="345"/>
    </row>
    <row r="608" spans="4:4">
      <c r="D608" s="345"/>
    </row>
    <row r="609" spans="4:4">
      <c r="D609" s="345"/>
    </row>
    <row r="610" spans="4:4">
      <c r="D610" s="345"/>
    </row>
    <row r="611" spans="4:4">
      <c r="D611" s="345"/>
    </row>
    <row r="612" spans="4:4">
      <c r="D612" s="345"/>
    </row>
    <row r="613" spans="4:4">
      <c r="D613" s="345"/>
    </row>
    <row r="614" spans="4:4">
      <c r="D614" s="345"/>
    </row>
    <row r="615" spans="4:4">
      <c r="D615" s="345"/>
    </row>
    <row r="616" spans="4:4">
      <c r="D616" s="345"/>
    </row>
    <row r="617" spans="4:4">
      <c r="D617" s="345"/>
    </row>
    <row r="618" spans="4:4">
      <c r="D618" s="345"/>
    </row>
    <row r="619" spans="4:4">
      <c r="D619" s="345"/>
    </row>
    <row r="620" spans="4:4">
      <c r="D620" s="345"/>
    </row>
    <row r="621" spans="4:4">
      <c r="D621" s="345"/>
    </row>
    <row r="622" spans="4:4">
      <c r="D622" s="345"/>
    </row>
    <row r="623" spans="4:4">
      <c r="D623" s="345"/>
    </row>
    <row r="624" spans="4:4">
      <c r="D624" s="345"/>
    </row>
    <row r="625" spans="4:4">
      <c r="D625" s="345"/>
    </row>
    <row r="626" spans="4:4">
      <c r="D626" s="345"/>
    </row>
    <row r="627" spans="4:4">
      <c r="D627" s="345"/>
    </row>
    <row r="628" spans="4:4">
      <c r="D628" s="345"/>
    </row>
    <row r="629" spans="4:4">
      <c r="D629" s="345"/>
    </row>
    <row r="630" spans="4:4">
      <c r="D630" s="345"/>
    </row>
    <row r="631" spans="4:4">
      <c r="D631" s="345"/>
    </row>
    <row r="632" spans="4:4">
      <c r="D632" s="345"/>
    </row>
    <row r="633" spans="4:4">
      <c r="D633" s="345"/>
    </row>
    <row r="634" spans="4:4">
      <c r="D634" s="345"/>
    </row>
    <row r="635" spans="4:4">
      <c r="D635" s="345"/>
    </row>
    <row r="636" spans="4:4">
      <c r="D636" s="345"/>
    </row>
    <row r="637" spans="4:4">
      <c r="D637" s="345"/>
    </row>
    <row r="638" spans="4:4">
      <c r="D638" s="345"/>
    </row>
    <row r="639" spans="4:4">
      <c r="D639" s="345"/>
    </row>
    <row r="640" spans="4:4">
      <c r="D640" s="345"/>
    </row>
    <row r="641" spans="4:4">
      <c r="D641" s="345"/>
    </row>
    <row r="642" spans="4:4">
      <c r="D642" s="345"/>
    </row>
    <row r="643" spans="4:4">
      <c r="D643" s="345"/>
    </row>
    <row r="644" spans="4:4">
      <c r="D644" s="345"/>
    </row>
    <row r="645" spans="4:4">
      <c r="D645" s="345"/>
    </row>
    <row r="646" spans="4:4">
      <c r="D646" s="345"/>
    </row>
    <row r="647" spans="4:4">
      <c r="D647" s="345"/>
    </row>
    <row r="648" spans="4:4">
      <c r="D648" s="345"/>
    </row>
    <row r="649" spans="4:4">
      <c r="D649" s="345"/>
    </row>
    <row r="650" spans="4:4">
      <c r="D650" s="345"/>
    </row>
    <row r="651" spans="4:4">
      <c r="D651" s="345"/>
    </row>
    <row r="652" spans="4:4">
      <c r="D652" s="345"/>
    </row>
    <row r="653" spans="4:4">
      <c r="D653" s="345"/>
    </row>
    <row r="654" spans="4:4">
      <c r="D654" s="345"/>
    </row>
    <row r="655" spans="4:4">
      <c r="D655" s="345"/>
    </row>
    <row r="656" spans="4:4">
      <c r="D656" s="345"/>
    </row>
    <row r="657" spans="4:4">
      <c r="D657" s="345"/>
    </row>
    <row r="658" spans="4:4">
      <c r="D658" s="345"/>
    </row>
    <row r="659" spans="4:4">
      <c r="D659" s="345"/>
    </row>
    <row r="660" spans="4:4">
      <c r="D660" s="345"/>
    </row>
    <row r="661" spans="4:4">
      <c r="D661" s="345"/>
    </row>
    <row r="662" spans="4:4">
      <c r="D662" s="345"/>
    </row>
    <row r="663" spans="4:4">
      <c r="D663" s="345"/>
    </row>
    <row r="664" spans="4:4">
      <c r="D664" s="345"/>
    </row>
    <row r="665" spans="4:4">
      <c r="D665" s="345"/>
    </row>
    <row r="666" spans="4:4">
      <c r="D666" s="345"/>
    </row>
    <row r="667" spans="4:4">
      <c r="D667" s="345"/>
    </row>
    <row r="668" spans="4:4">
      <c r="D668" s="345"/>
    </row>
    <row r="669" spans="4:4">
      <c r="D669" s="345"/>
    </row>
    <row r="670" spans="4:4">
      <c r="D670" s="345"/>
    </row>
    <row r="671" spans="4:4">
      <c r="D671" s="345"/>
    </row>
    <row r="672" spans="4:4">
      <c r="D672" s="345"/>
    </row>
    <row r="673" spans="4:4">
      <c r="D673" s="345"/>
    </row>
    <row r="674" spans="4:4">
      <c r="D674" s="345"/>
    </row>
    <row r="675" spans="4:4">
      <c r="D675" s="345"/>
    </row>
    <row r="676" spans="4:4">
      <c r="D676" s="345"/>
    </row>
    <row r="677" spans="4:4">
      <c r="D677" s="345"/>
    </row>
    <row r="678" spans="4:4">
      <c r="D678" s="345"/>
    </row>
    <row r="679" spans="4:4">
      <c r="D679" s="345"/>
    </row>
    <row r="680" spans="4:4">
      <c r="D680" s="345"/>
    </row>
    <row r="681" spans="4:4">
      <c r="D681" s="345"/>
    </row>
    <row r="682" spans="4:4">
      <c r="D682" s="345"/>
    </row>
    <row r="683" spans="4:4">
      <c r="D683" s="345"/>
    </row>
    <row r="684" spans="4:4">
      <c r="D684" s="345"/>
    </row>
    <row r="685" spans="4:4">
      <c r="D685" s="345"/>
    </row>
    <row r="686" spans="4:4">
      <c r="D686" s="345"/>
    </row>
    <row r="687" spans="4:4">
      <c r="D687" s="345"/>
    </row>
    <row r="688" spans="4:4">
      <c r="D688" s="345"/>
    </row>
    <row r="689" spans="4:4">
      <c r="D689" s="345"/>
    </row>
    <row r="690" spans="4:4">
      <c r="D690" s="345"/>
    </row>
    <row r="691" spans="4:4">
      <c r="D691" s="345"/>
    </row>
    <row r="692" spans="4:4">
      <c r="D692" s="345"/>
    </row>
    <row r="693" spans="4:4">
      <c r="D693" s="345"/>
    </row>
    <row r="694" spans="4:4">
      <c r="D694" s="345"/>
    </row>
    <row r="695" spans="4:4">
      <c r="D695" s="345"/>
    </row>
    <row r="696" spans="4:4">
      <c r="D696" s="345"/>
    </row>
    <row r="697" spans="4:4">
      <c r="D697" s="345"/>
    </row>
    <row r="698" spans="4:4">
      <c r="D698" s="345"/>
    </row>
    <row r="699" spans="4:4">
      <c r="D699" s="345"/>
    </row>
    <row r="700" spans="4:4">
      <c r="D700" s="345"/>
    </row>
    <row r="701" spans="4:4">
      <c r="D701" s="345"/>
    </row>
    <row r="702" spans="4:4">
      <c r="D702" s="345"/>
    </row>
    <row r="703" spans="4:4">
      <c r="D703" s="345"/>
    </row>
    <row r="704" spans="4:4">
      <c r="D704" s="345"/>
    </row>
    <row r="705" spans="4:4">
      <c r="D705" s="345"/>
    </row>
    <row r="706" spans="4:4">
      <c r="D706" s="345"/>
    </row>
    <row r="707" spans="4:4">
      <c r="D707" s="345"/>
    </row>
    <row r="708" spans="4:4">
      <c r="D708" s="345"/>
    </row>
    <row r="709" spans="4:4">
      <c r="D709" s="345"/>
    </row>
    <row r="710" spans="4:4">
      <c r="D710" s="345"/>
    </row>
    <row r="711" spans="4:4">
      <c r="D711" s="345"/>
    </row>
    <row r="712" spans="4:4">
      <c r="D712" s="345"/>
    </row>
    <row r="713" spans="4:4">
      <c r="D713" s="345"/>
    </row>
    <row r="714" spans="4:4">
      <c r="D714" s="345"/>
    </row>
    <row r="715" spans="4:4">
      <c r="D715" s="345"/>
    </row>
    <row r="716" spans="4:4">
      <c r="D716" s="345"/>
    </row>
    <row r="717" spans="4:4">
      <c r="D717" s="345"/>
    </row>
    <row r="718" spans="4:4">
      <c r="D718" s="345"/>
    </row>
    <row r="719" spans="4:4">
      <c r="D719" s="345"/>
    </row>
    <row r="720" spans="4:4">
      <c r="D720" s="345"/>
    </row>
    <row r="721" spans="4:4">
      <c r="D721" s="345"/>
    </row>
    <row r="722" spans="4:4">
      <c r="D722" s="345"/>
    </row>
    <row r="723" spans="4:4">
      <c r="D723" s="345"/>
    </row>
    <row r="724" spans="4:4">
      <c r="D724" s="345"/>
    </row>
    <row r="725" spans="4:4">
      <c r="D725" s="345"/>
    </row>
    <row r="726" spans="4:4">
      <c r="D726" s="345"/>
    </row>
    <row r="727" spans="4:4">
      <c r="D727" s="345"/>
    </row>
    <row r="728" spans="4:4">
      <c r="D728" s="345"/>
    </row>
    <row r="729" spans="4:4">
      <c r="D729" s="345"/>
    </row>
    <row r="730" spans="4:4">
      <c r="D730" s="345"/>
    </row>
    <row r="731" spans="4:4">
      <c r="D731" s="345"/>
    </row>
    <row r="732" spans="4:4">
      <c r="D732" s="345"/>
    </row>
    <row r="733" spans="4:4">
      <c r="D733" s="345"/>
    </row>
    <row r="734" spans="4:4">
      <c r="D734" s="345"/>
    </row>
    <row r="735" spans="4:4">
      <c r="D735" s="345"/>
    </row>
    <row r="736" spans="4:4">
      <c r="D736" s="345"/>
    </row>
    <row r="737" spans="4:4">
      <c r="D737" s="345"/>
    </row>
    <row r="738" spans="4:4">
      <c r="D738" s="345"/>
    </row>
    <row r="739" spans="4:4">
      <c r="D739" s="345"/>
    </row>
    <row r="740" spans="4:4">
      <c r="D740" s="345"/>
    </row>
    <row r="741" spans="4:4">
      <c r="D741" s="345"/>
    </row>
    <row r="742" spans="4:4">
      <c r="D742" s="345"/>
    </row>
    <row r="743" spans="4:4">
      <c r="D743" s="345"/>
    </row>
    <row r="744" spans="4:4">
      <c r="D744" s="345"/>
    </row>
    <row r="745" spans="4:4">
      <c r="D745" s="345"/>
    </row>
    <row r="746" spans="4:4">
      <c r="D746" s="345"/>
    </row>
    <row r="747" spans="4:4">
      <c r="D747" s="345"/>
    </row>
    <row r="748" spans="4:4">
      <c r="D748" s="345"/>
    </row>
    <row r="749" spans="4:4">
      <c r="D749" s="345"/>
    </row>
    <row r="750" spans="4:4">
      <c r="D750" s="345"/>
    </row>
    <row r="751" spans="4:4">
      <c r="D751" s="345"/>
    </row>
    <row r="752" spans="4:4">
      <c r="D752" s="345"/>
    </row>
    <row r="753" spans="4:4">
      <c r="D753" s="345"/>
    </row>
    <row r="754" spans="4:4">
      <c r="D754" s="345"/>
    </row>
    <row r="755" spans="4:4">
      <c r="D755" s="345"/>
    </row>
    <row r="756" spans="4:4">
      <c r="D756" s="345"/>
    </row>
    <row r="757" spans="4:4">
      <c r="D757" s="345"/>
    </row>
    <row r="758" spans="4:4">
      <c r="D758" s="345"/>
    </row>
    <row r="759" spans="4:4">
      <c r="D759" s="345"/>
    </row>
    <row r="760" spans="4:4">
      <c r="D760" s="345"/>
    </row>
    <row r="761" spans="4:4">
      <c r="D761" s="345"/>
    </row>
    <row r="762" spans="4:4">
      <c r="D762" s="345"/>
    </row>
    <row r="763" spans="4:4">
      <c r="D763" s="345"/>
    </row>
    <row r="764" spans="4:4">
      <c r="D764" s="345"/>
    </row>
    <row r="765" spans="4:4">
      <c r="D765" s="345"/>
    </row>
    <row r="766" spans="4:4">
      <c r="D766" s="345"/>
    </row>
    <row r="767" spans="4:4">
      <c r="D767" s="345"/>
    </row>
    <row r="768" spans="4:4">
      <c r="D768" s="345"/>
    </row>
    <row r="769" spans="4:4">
      <c r="D769" s="345"/>
    </row>
    <row r="770" spans="4:4">
      <c r="D770" s="345"/>
    </row>
    <row r="771" spans="4:4">
      <c r="D771" s="345"/>
    </row>
    <row r="772" spans="4:4">
      <c r="D772" s="345"/>
    </row>
    <row r="773" spans="4:4">
      <c r="D773" s="345"/>
    </row>
    <row r="774" spans="4:4">
      <c r="D774" s="345"/>
    </row>
    <row r="775" spans="4:4">
      <c r="D775" s="345"/>
    </row>
    <row r="776" spans="4:4">
      <c r="D776" s="345"/>
    </row>
    <row r="777" spans="4:4">
      <c r="D777" s="345"/>
    </row>
    <row r="778" spans="4:4">
      <c r="D778" s="345"/>
    </row>
    <row r="779" spans="4:4">
      <c r="D779" s="345"/>
    </row>
    <row r="780" spans="4:4">
      <c r="D780" s="345"/>
    </row>
    <row r="781" spans="4:4">
      <c r="D781" s="345"/>
    </row>
    <row r="782" spans="4:4">
      <c r="D782" s="345"/>
    </row>
    <row r="783" spans="4:4">
      <c r="D783" s="345"/>
    </row>
    <row r="784" spans="4:4">
      <c r="D784" s="345"/>
    </row>
    <row r="785" spans="4:4">
      <c r="D785" s="345"/>
    </row>
    <row r="786" spans="4:4">
      <c r="D786" s="345"/>
    </row>
    <row r="787" spans="4:4">
      <c r="D787" s="345"/>
    </row>
    <row r="788" spans="4:4">
      <c r="D788" s="345"/>
    </row>
    <row r="789" spans="4:4">
      <c r="D789" s="345"/>
    </row>
    <row r="790" spans="4:4">
      <c r="D790" s="345"/>
    </row>
    <row r="791" spans="4:4">
      <c r="D791" s="345"/>
    </row>
    <row r="792" spans="4:4">
      <c r="D792" s="345"/>
    </row>
    <row r="793" spans="4:4">
      <c r="D793" s="345"/>
    </row>
    <row r="794" spans="4:4">
      <c r="D794" s="345"/>
    </row>
    <row r="795" spans="4:4">
      <c r="D795" s="345"/>
    </row>
    <row r="796" spans="4:4">
      <c r="D796" s="345"/>
    </row>
    <row r="797" spans="4:4">
      <c r="D797" s="345"/>
    </row>
    <row r="798" spans="4:4">
      <c r="D798" s="345"/>
    </row>
    <row r="799" spans="4:4">
      <c r="D799" s="345"/>
    </row>
    <row r="800" spans="4:4">
      <c r="D800" s="345"/>
    </row>
    <row r="801" spans="4:4">
      <c r="D801" s="345"/>
    </row>
    <row r="802" spans="4:4">
      <c r="D802" s="345"/>
    </row>
    <row r="803" spans="4:4">
      <c r="D803" s="345"/>
    </row>
    <row r="804" spans="4:4">
      <c r="D804" s="345"/>
    </row>
    <row r="805" spans="4:4">
      <c r="D805" s="345"/>
    </row>
    <row r="806" spans="4:4">
      <c r="D806" s="345"/>
    </row>
    <row r="807" spans="4:4">
      <c r="D807" s="345"/>
    </row>
    <row r="808" spans="4:4">
      <c r="D808" s="345"/>
    </row>
    <row r="809" spans="4:4">
      <c r="D809" s="345"/>
    </row>
    <row r="810" spans="4:4">
      <c r="D810" s="345"/>
    </row>
    <row r="811" spans="4:4">
      <c r="D811" s="345"/>
    </row>
    <row r="812" spans="4:4">
      <c r="D812" s="345"/>
    </row>
    <row r="813" spans="4:4">
      <c r="D813" s="345"/>
    </row>
    <row r="814" spans="4:4">
      <c r="D814" s="345"/>
    </row>
    <row r="815" spans="4:4">
      <c r="D815" s="345"/>
    </row>
    <row r="816" spans="4:4">
      <c r="D816" s="345"/>
    </row>
    <row r="817" spans="4:4">
      <c r="D817" s="345"/>
    </row>
    <row r="818" spans="4:4">
      <c r="D818" s="345"/>
    </row>
    <row r="819" spans="4:4">
      <c r="D819" s="345"/>
    </row>
    <row r="820" spans="4:4">
      <c r="D820" s="345"/>
    </row>
    <row r="821" spans="4:4">
      <c r="D821" s="345"/>
    </row>
    <row r="822" spans="4:4">
      <c r="D822" s="345"/>
    </row>
    <row r="823" spans="4:4">
      <c r="D823" s="345"/>
    </row>
    <row r="824" spans="4:4">
      <c r="D824" s="345"/>
    </row>
    <row r="825" spans="4:4">
      <c r="D825" s="345"/>
    </row>
    <row r="826" spans="4:4">
      <c r="D826" s="345"/>
    </row>
    <row r="827" spans="4:4">
      <c r="D827" s="345"/>
    </row>
    <row r="828" spans="4:4">
      <c r="D828" s="345"/>
    </row>
    <row r="829" spans="4:4">
      <c r="D829" s="345"/>
    </row>
    <row r="830" spans="4:4">
      <c r="D830" s="345"/>
    </row>
    <row r="831" spans="4:4">
      <c r="D831" s="345"/>
    </row>
    <row r="832" spans="4:4">
      <c r="D832" s="345"/>
    </row>
    <row r="833" spans="4:4">
      <c r="D833" s="345"/>
    </row>
    <row r="834" spans="4:4">
      <c r="D834" s="345"/>
    </row>
    <row r="835" spans="4:4">
      <c r="D835" s="345"/>
    </row>
    <row r="836" spans="4:4">
      <c r="D836" s="345"/>
    </row>
    <row r="837" spans="4:4">
      <c r="D837" s="345"/>
    </row>
    <row r="838" spans="4:4">
      <c r="D838" s="345"/>
    </row>
    <row r="839" spans="4:4">
      <c r="D839" s="345"/>
    </row>
    <row r="840" spans="4:4">
      <c r="D840" s="345"/>
    </row>
    <row r="841" spans="4:4">
      <c r="D841" s="345"/>
    </row>
    <row r="842" spans="4:4">
      <c r="D842" s="345"/>
    </row>
    <row r="843" spans="4:4">
      <c r="D843" s="345"/>
    </row>
    <row r="844" spans="4:4">
      <c r="D844" s="345"/>
    </row>
    <row r="845" spans="4:4">
      <c r="D845" s="345"/>
    </row>
    <row r="846" spans="4:4">
      <c r="D846" s="345"/>
    </row>
    <row r="847" spans="4:4">
      <c r="D847" s="345"/>
    </row>
    <row r="848" spans="4:4">
      <c r="D848" s="345"/>
    </row>
    <row r="849" spans="4:4">
      <c r="D849" s="345"/>
    </row>
    <row r="850" spans="4:4">
      <c r="D850" s="345"/>
    </row>
    <row r="851" spans="4:4">
      <c r="D851" s="345"/>
    </row>
    <row r="852" spans="4:4">
      <c r="D852" s="345"/>
    </row>
    <row r="853" spans="4:4">
      <c r="D853" s="345"/>
    </row>
    <row r="854" spans="4:4">
      <c r="D854" s="345"/>
    </row>
    <row r="855" spans="4:4">
      <c r="D855" s="345"/>
    </row>
    <row r="856" spans="4:4">
      <c r="D856" s="345"/>
    </row>
    <row r="857" spans="4:4">
      <c r="D857" s="345"/>
    </row>
    <row r="858" spans="4:4">
      <c r="D858" s="345"/>
    </row>
    <row r="859" spans="4:4">
      <c r="D859" s="345"/>
    </row>
    <row r="860" spans="4:4">
      <c r="D860" s="345"/>
    </row>
    <row r="861" spans="4:4">
      <c r="D861" s="345"/>
    </row>
    <row r="862" spans="4:4">
      <c r="D862" s="345"/>
    </row>
    <row r="863" spans="4:4">
      <c r="D863" s="345"/>
    </row>
    <row r="864" spans="4:4">
      <c r="D864" s="345"/>
    </row>
    <row r="865" spans="4:4">
      <c r="D865" s="345"/>
    </row>
    <row r="866" spans="4:4">
      <c r="D866" s="345"/>
    </row>
    <row r="867" spans="4:4">
      <c r="D867" s="345"/>
    </row>
    <row r="868" spans="4:4">
      <c r="D868" s="345"/>
    </row>
    <row r="869" spans="4:4">
      <c r="D869" s="345"/>
    </row>
    <row r="870" spans="4:4">
      <c r="D870" s="345"/>
    </row>
    <row r="871" spans="4:4">
      <c r="D871" s="345"/>
    </row>
    <row r="872" spans="4:4">
      <c r="D872" s="345"/>
    </row>
    <row r="873" spans="4:4">
      <c r="D873" s="345"/>
    </row>
    <row r="874" spans="4:4">
      <c r="D874" s="345"/>
    </row>
    <row r="875" spans="4:4">
      <c r="D875" s="345"/>
    </row>
    <row r="876" spans="4:4">
      <c r="D876" s="345"/>
    </row>
    <row r="877" spans="4:4">
      <c r="D877" s="345"/>
    </row>
    <row r="878" spans="4:4">
      <c r="D878" s="345"/>
    </row>
    <row r="879" spans="4:4">
      <c r="D879" s="345"/>
    </row>
    <row r="880" spans="4:4">
      <c r="D880" s="345"/>
    </row>
    <row r="881" spans="4:4">
      <c r="D881" s="345"/>
    </row>
    <row r="882" spans="4:4">
      <c r="D882" s="345"/>
    </row>
    <row r="883" spans="4:4">
      <c r="D883" s="345"/>
    </row>
    <row r="884" spans="4:4">
      <c r="D884" s="345"/>
    </row>
    <row r="885" spans="4:4">
      <c r="D885" s="345"/>
    </row>
    <row r="886" spans="4:4">
      <c r="D886" s="345"/>
    </row>
    <row r="887" spans="4:4">
      <c r="D887" s="345"/>
    </row>
    <row r="888" spans="4:4">
      <c r="D888" s="345"/>
    </row>
    <row r="889" spans="4:4">
      <c r="D889" s="345"/>
    </row>
    <row r="890" spans="4:4">
      <c r="D890" s="345"/>
    </row>
    <row r="891" spans="4:4">
      <c r="D891" s="345"/>
    </row>
    <row r="892" spans="4:4">
      <c r="D892" s="345"/>
    </row>
    <row r="893" spans="4:4">
      <c r="D893" s="345"/>
    </row>
    <row r="894" spans="4:4">
      <c r="D894" s="345"/>
    </row>
    <row r="895" spans="4:4">
      <c r="D895" s="345"/>
    </row>
    <row r="896" spans="4:4">
      <c r="D896" s="345"/>
    </row>
    <row r="897" spans="4:4">
      <c r="D897" s="345"/>
    </row>
    <row r="898" spans="4:4">
      <c r="D898" s="345"/>
    </row>
    <row r="899" spans="4:4">
      <c r="D899" s="345"/>
    </row>
    <row r="900" spans="4:4">
      <c r="D900" s="345"/>
    </row>
    <row r="901" spans="4:4">
      <c r="D901" s="345"/>
    </row>
    <row r="902" spans="4:4">
      <c r="D902" s="345"/>
    </row>
    <row r="903" spans="4:4">
      <c r="D903" s="345"/>
    </row>
    <row r="904" spans="4:4">
      <c r="D904" s="345"/>
    </row>
    <row r="905" spans="4:4">
      <c r="D905" s="345"/>
    </row>
    <row r="906" spans="4:4">
      <c r="D906" s="345"/>
    </row>
    <row r="907" spans="4:4">
      <c r="D907" s="345"/>
    </row>
    <row r="908" spans="4:4">
      <c r="D908" s="345"/>
    </row>
    <row r="909" spans="4:4">
      <c r="D909" s="345"/>
    </row>
    <row r="910" spans="4:4">
      <c r="D910" s="345"/>
    </row>
    <row r="911" spans="4:4">
      <c r="D911" s="345"/>
    </row>
    <row r="912" spans="4:4">
      <c r="D912" s="345"/>
    </row>
    <row r="913" spans="4:4">
      <c r="D913" s="345"/>
    </row>
    <row r="914" spans="4:4">
      <c r="D914" s="345"/>
    </row>
    <row r="915" spans="4:4">
      <c r="D915" s="345"/>
    </row>
    <row r="916" spans="4:4">
      <c r="D916" s="345"/>
    </row>
    <row r="917" spans="4:4">
      <c r="D917" s="345"/>
    </row>
    <row r="918" spans="4:4">
      <c r="D918" s="345"/>
    </row>
    <row r="919" spans="4:4">
      <c r="D919" s="345"/>
    </row>
    <row r="920" spans="4:4">
      <c r="D920" s="345"/>
    </row>
    <row r="921" spans="4:4">
      <c r="D921" s="345"/>
    </row>
    <row r="922" spans="4:4">
      <c r="D922" s="345"/>
    </row>
    <row r="923" spans="4:4">
      <c r="D923" s="345"/>
    </row>
    <row r="924" spans="4:4">
      <c r="D924" s="345"/>
    </row>
    <row r="925" spans="4:4">
      <c r="D925" s="345"/>
    </row>
    <row r="926" spans="4:4">
      <c r="D926" s="345"/>
    </row>
    <row r="927" spans="4:4">
      <c r="D927" s="345"/>
    </row>
    <row r="928" spans="4:4">
      <c r="D928" s="345"/>
    </row>
    <row r="929" spans="4:4">
      <c r="D929" s="345"/>
    </row>
    <row r="930" spans="4:4">
      <c r="D930" s="345"/>
    </row>
    <row r="931" spans="4:4">
      <c r="D931" s="345"/>
    </row>
    <row r="932" spans="4:4">
      <c r="D932" s="345"/>
    </row>
    <row r="933" spans="4:4">
      <c r="D933" s="345"/>
    </row>
    <row r="934" spans="4:4">
      <c r="D934" s="345"/>
    </row>
    <row r="935" spans="4:4">
      <c r="D935" s="345"/>
    </row>
    <row r="936" spans="4:4">
      <c r="D936" s="345"/>
    </row>
    <row r="937" spans="4:4">
      <c r="D937" s="345"/>
    </row>
    <row r="938" spans="4:4">
      <c r="D938" s="345"/>
    </row>
    <row r="939" spans="4:4">
      <c r="D939" s="345"/>
    </row>
    <row r="940" spans="4:4">
      <c r="D940" s="345"/>
    </row>
    <row r="941" spans="4:4">
      <c r="D941" s="345"/>
    </row>
    <row r="942" spans="4:4">
      <c r="D942" s="345"/>
    </row>
    <row r="943" spans="4:4">
      <c r="D943" s="345"/>
    </row>
    <row r="944" spans="4:4">
      <c r="D944" s="345"/>
    </row>
    <row r="945" spans="4:4">
      <c r="D945" s="345"/>
    </row>
    <row r="946" spans="4:4">
      <c r="D946" s="345"/>
    </row>
    <row r="947" spans="4:4">
      <c r="D947" s="345"/>
    </row>
    <row r="948" spans="4:4">
      <c r="D948" s="345"/>
    </row>
    <row r="949" spans="4:4">
      <c r="D949" s="345"/>
    </row>
    <row r="950" spans="4:4">
      <c r="D950" s="345"/>
    </row>
    <row r="951" spans="4:4">
      <c r="D951" s="345"/>
    </row>
    <row r="952" spans="4:4">
      <c r="D952" s="345"/>
    </row>
    <row r="953" spans="4:4">
      <c r="D953" s="345"/>
    </row>
    <row r="954" spans="4:4">
      <c r="D954" s="345"/>
    </row>
    <row r="955" spans="4:4">
      <c r="D955" s="345"/>
    </row>
    <row r="956" spans="4:4">
      <c r="D956" s="345"/>
    </row>
    <row r="957" spans="4:4">
      <c r="D957" s="345"/>
    </row>
    <row r="958" spans="4:4">
      <c r="D958" s="345"/>
    </row>
    <row r="959" spans="4:4">
      <c r="D959" s="345"/>
    </row>
    <row r="960" spans="4:4">
      <c r="D960" s="345"/>
    </row>
    <row r="961" spans="4:4">
      <c r="D961" s="345"/>
    </row>
    <row r="962" spans="4:4">
      <c r="D962" s="345"/>
    </row>
    <row r="963" spans="4:4">
      <c r="D963" s="345"/>
    </row>
    <row r="964" spans="4:4">
      <c r="D964" s="345"/>
    </row>
    <row r="965" spans="4:4">
      <c r="D965" s="345"/>
    </row>
    <row r="966" spans="4:4">
      <c r="D966" s="345"/>
    </row>
    <row r="967" spans="4:4">
      <c r="D967" s="345"/>
    </row>
    <row r="968" spans="4:4">
      <c r="D968" s="345"/>
    </row>
    <row r="969" spans="4:4">
      <c r="D969" s="345"/>
    </row>
    <row r="970" spans="4:4">
      <c r="D970" s="345"/>
    </row>
    <row r="971" spans="4:4">
      <c r="D971" s="345"/>
    </row>
    <row r="972" spans="4:4">
      <c r="D972" s="345"/>
    </row>
    <row r="973" spans="4:4">
      <c r="D973" s="345"/>
    </row>
    <row r="974" spans="4:4">
      <c r="D974" s="345"/>
    </row>
    <row r="975" spans="4:4">
      <c r="D975" s="345"/>
    </row>
    <row r="976" spans="4:4">
      <c r="D976" s="345"/>
    </row>
    <row r="977" spans="4:4">
      <c r="D977" s="345"/>
    </row>
    <row r="978" spans="4:4">
      <c r="D978" s="345"/>
    </row>
    <row r="979" spans="4:4">
      <c r="D979" s="345"/>
    </row>
    <row r="980" spans="4:4">
      <c r="D980" s="345"/>
    </row>
    <row r="981" spans="4:4">
      <c r="D981" s="345"/>
    </row>
    <row r="982" spans="4:4">
      <c r="D982" s="345"/>
    </row>
    <row r="983" spans="4:4">
      <c r="D983" s="345"/>
    </row>
    <row r="984" spans="4:4">
      <c r="D984" s="345"/>
    </row>
    <row r="985" spans="4:4">
      <c r="D985" s="345"/>
    </row>
    <row r="986" spans="4:4">
      <c r="D986" s="345"/>
    </row>
    <row r="987" spans="4:4">
      <c r="D987" s="345"/>
    </row>
    <row r="988" spans="4:4">
      <c r="D988" s="345"/>
    </row>
    <row r="989" spans="4:4">
      <c r="D989" s="345"/>
    </row>
    <row r="990" spans="4:4">
      <c r="D990" s="345"/>
    </row>
    <row r="991" spans="4:4">
      <c r="D991" s="345"/>
    </row>
    <row r="992" spans="4:4">
      <c r="D992" s="345"/>
    </row>
    <row r="993" spans="4:4">
      <c r="D993" s="345"/>
    </row>
    <row r="994" spans="4:4">
      <c r="D994" s="345"/>
    </row>
    <row r="995" spans="4:4">
      <c r="D995" s="345"/>
    </row>
    <row r="996" spans="4:4">
      <c r="D996" s="345"/>
    </row>
    <row r="997" spans="4:4">
      <c r="D997" s="345"/>
    </row>
    <row r="998" spans="4:4">
      <c r="D998" s="345"/>
    </row>
    <row r="999" spans="4:4">
      <c r="D999" s="345"/>
    </row>
    <row r="1000" spans="4:4">
      <c r="D1000" s="345"/>
    </row>
    <row r="1001" spans="4:4">
      <c r="D1001" s="345"/>
    </row>
    <row r="1002" spans="4:4">
      <c r="D1002" s="345"/>
    </row>
    <row r="1003" spans="4:4">
      <c r="D1003" s="345"/>
    </row>
    <row r="1004" spans="4:4">
      <c r="D1004" s="345"/>
    </row>
    <row r="1005" spans="4:4">
      <c r="D1005" s="345"/>
    </row>
    <row r="1006" spans="4:4">
      <c r="D1006" s="345"/>
    </row>
    <row r="1007" spans="4:4">
      <c r="D1007" s="345"/>
    </row>
    <row r="1008" spans="4:4">
      <c r="D1008" s="345"/>
    </row>
  </sheetData>
  <sheetProtection selectLockedCells="1" selectUnlockedCells="1"/>
  <mergeCells count="7">
    <mergeCell ref="P1:P2"/>
    <mergeCell ref="Q1:Q3"/>
    <mergeCell ref="A49:B49"/>
    <mergeCell ref="A1:B3"/>
    <mergeCell ref="C1:E1"/>
    <mergeCell ref="F1:L1"/>
    <mergeCell ref="M1:O1"/>
  </mergeCells>
  <printOptions horizontalCentered="1"/>
  <pageMargins left="0.11811023622047245" right="0.11811023622047245" top="1.1417322834645669" bottom="0.15748031496062992" header="0.51181102362204722" footer="0.11811023622047245"/>
  <pageSetup paperSize="9" scale="21" firstPageNumber="112" orientation="landscape" useFirstPageNumber="1" r:id="rId1"/>
  <headerFooter scaleWithDoc="0">
    <oddHeader>&amp;R
Приложение 1</oddHeader>
    <oddFooter>&amp;C&amp;P</oddFooter>
  </headerFooter>
  <rowBreaks count="1" manualBreakCount="1">
    <brk id="44" max="2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8"/>
  <sheetViews>
    <sheetView zoomScaleNormal="100" zoomScaleSheetLayoutView="50" workbookViewId="0">
      <pane xSplit="2" ySplit="3" topLeftCell="C4" activePane="bottomRight" state="frozen"/>
      <selection activeCell="I20" sqref="I20"/>
      <selection pane="topRight" activeCell="I20" sqref="I20"/>
      <selection pane="bottomLeft" activeCell="I20" sqref="I20"/>
      <selection pane="bottomRight" activeCell="R9" sqref="R9"/>
    </sheetView>
  </sheetViews>
  <sheetFormatPr defaultColWidth="15.140625" defaultRowHeight="11.25"/>
  <cols>
    <col min="1" max="1" width="7.28515625" style="295" customWidth="1"/>
    <col min="2" max="2" width="28.140625" style="296" customWidth="1"/>
    <col min="3" max="3" width="12.28515625" style="295" customWidth="1"/>
    <col min="4" max="4" width="14.85546875" style="295" customWidth="1"/>
    <col min="5" max="5" width="10.7109375" style="295" customWidth="1"/>
    <col min="6" max="6" width="10.7109375" style="298" customWidth="1"/>
    <col min="7" max="7" width="9.85546875" style="298" customWidth="1"/>
    <col min="8" max="10" width="10.7109375" style="298" customWidth="1"/>
    <col min="11" max="11" width="8.5703125" style="298" customWidth="1"/>
    <col min="12" max="12" width="10" style="298" customWidth="1"/>
    <col min="13" max="13" width="10.7109375" style="298" customWidth="1"/>
    <col min="14" max="14" width="10.28515625" style="298" customWidth="1"/>
    <col min="15" max="15" width="10.7109375" style="298" customWidth="1"/>
    <col min="16" max="16" width="9.5703125" style="298" customWidth="1"/>
    <col min="17" max="17" width="12.85546875" style="298" customWidth="1"/>
    <col min="18" max="16384" width="15.140625" style="303"/>
  </cols>
  <sheetData>
    <row r="1" spans="1:17" s="258" customFormat="1">
      <c r="A1" s="728"/>
      <c r="B1" s="729"/>
      <c r="C1" s="690" t="s">
        <v>199</v>
      </c>
      <c r="D1" s="691"/>
      <c r="E1" s="692"/>
      <c r="F1" s="730" t="s">
        <v>200</v>
      </c>
      <c r="G1" s="731"/>
      <c r="H1" s="731"/>
      <c r="I1" s="731"/>
      <c r="J1" s="731"/>
      <c r="K1" s="704"/>
      <c r="L1" s="692"/>
      <c r="M1" s="732" t="s">
        <v>201</v>
      </c>
      <c r="N1" s="733"/>
      <c r="O1" s="733"/>
      <c r="P1" s="721" t="s">
        <v>1042</v>
      </c>
      <c r="Q1" s="723" t="s">
        <v>26</v>
      </c>
    </row>
    <row r="2" spans="1:17" s="264" customFormat="1">
      <c r="A2" s="714"/>
      <c r="B2" s="715"/>
      <c r="C2" s="259" t="s">
        <v>10</v>
      </c>
      <c r="D2" s="260" t="s">
        <v>12</v>
      </c>
      <c r="E2" s="260" t="s">
        <v>1035</v>
      </c>
      <c r="F2" s="261" t="s">
        <v>15</v>
      </c>
      <c r="G2" s="262" t="s">
        <v>17</v>
      </c>
      <c r="H2" s="262" t="s">
        <v>1037</v>
      </c>
      <c r="I2" s="262" t="s">
        <v>19</v>
      </c>
      <c r="J2" s="261" t="s">
        <v>21</v>
      </c>
      <c r="K2" s="262" t="s">
        <v>1039</v>
      </c>
      <c r="L2" s="262" t="s">
        <v>1040</v>
      </c>
      <c r="M2" s="261" t="s">
        <v>23</v>
      </c>
      <c r="N2" s="262" t="s">
        <v>1041</v>
      </c>
      <c r="O2" s="263" t="s">
        <v>25</v>
      </c>
      <c r="P2" s="722"/>
      <c r="Q2" s="724"/>
    </row>
    <row r="3" spans="1:17" s="264" customFormat="1" ht="101.25">
      <c r="A3" s="716"/>
      <c r="B3" s="717"/>
      <c r="C3" s="265" t="s">
        <v>11</v>
      </c>
      <c r="D3" s="266" t="s">
        <v>13</v>
      </c>
      <c r="E3" s="267" t="s">
        <v>1036</v>
      </c>
      <c r="F3" s="268" t="s">
        <v>16</v>
      </c>
      <c r="G3" s="269" t="s">
        <v>18</v>
      </c>
      <c r="H3" s="270" t="s">
        <v>1038</v>
      </c>
      <c r="I3" s="269" t="s">
        <v>20</v>
      </c>
      <c r="J3" s="268" t="s">
        <v>22</v>
      </c>
      <c r="K3" s="271" t="s">
        <v>1119</v>
      </c>
      <c r="L3" s="271" t="s">
        <v>1120</v>
      </c>
      <c r="M3" s="268" t="s">
        <v>24</v>
      </c>
      <c r="N3" s="271" t="s">
        <v>1121</v>
      </c>
      <c r="O3" s="269" t="s">
        <v>1123</v>
      </c>
      <c r="P3" s="272" t="s">
        <v>1043</v>
      </c>
      <c r="Q3" s="725"/>
    </row>
    <row r="4" spans="1:17" s="276" customFormat="1" ht="17.25" customHeight="1">
      <c r="A4" s="273" t="s">
        <v>73</v>
      </c>
      <c r="B4" s="274" t="s">
        <v>133</v>
      </c>
      <c r="C4" s="275">
        <f t="shared" ref="C4:C37" si="0">D4+E4</f>
        <v>436482390.58965009</v>
      </c>
      <c r="D4" s="275">
        <f t="shared" ref="D4:J4" si="1">D5+D6+D7</f>
        <v>436482390.58965009</v>
      </c>
      <c r="E4" s="275"/>
      <c r="F4" s="275">
        <f t="shared" si="1"/>
        <v>18143587</v>
      </c>
      <c r="G4" s="275"/>
      <c r="H4" s="275"/>
      <c r="I4" s="275">
        <f t="shared" si="1"/>
        <v>18143587</v>
      </c>
      <c r="J4" s="275">
        <f t="shared" si="1"/>
        <v>65854287.529411763</v>
      </c>
      <c r="K4" s="275"/>
      <c r="L4" s="275"/>
      <c r="M4" s="275">
        <f t="shared" ref="M4:M5" si="2">O4+N4</f>
        <v>0</v>
      </c>
      <c r="N4" s="275"/>
      <c r="O4" s="275">
        <f>O5+O6+O7</f>
        <v>0</v>
      </c>
      <c r="P4" s="275"/>
      <c r="Q4" s="275">
        <f t="shared" ref="Q4:Q37" si="3">C4+F4+J4+M4+P4</f>
        <v>520480265.11906183</v>
      </c>
    </row>
    <row r="5" spans="1:17" s="282" customFormat="1" ht="17.25" customHeight="1">
      <c r="A5" s="277" t="s">
        <v>74</v>
      </c>
      <c r="B5" s="278" t="s">
        <v>133</v>
      </c>
      <c r="C5" s="279">
        <f t="shared" si="0"/>
        <v>300476629.91806006</v>
      </c>
      <c r="D5" s="643">
        <f>'КОМУ '!J5+'КОМУ '!J6+'КОМУ '!J7+'КОМУ '!J8+'КОМУ '!J9+'КОМУ '!K5+'КОМУ '!K6+'КОМУ '!K7+'КОМУ '!K9+'КОМУ '!L5+'КОМУ '!L7+'КОМУ '!L9+'ДФ 2017'!J15+'ГБ 2017'!G5+'ГБ 2017'!G7+'ГБ 2017'!G11+'ГБ 2017'!G18+'ГБ 2017'!G27+'ГБ 2017'!G28+'ГБ 2017'!G30+'ГБ 2017'!G32+'ГБ 2017'!G33+'ГБ 2017'!G34+'ГБ 2017'!G50+'ГБ 2017'!G72+'ГБ 2017'!G88+'ГБ 2017'!G93+'ГБ 2017'!G164</f>
        <v>300476629.91806006</v>
      </c>
      <c r="E5" s="643"/>
      <c r="F5" s="279">
        <f>G5+I5</f>
        <v>18143587</v>
      </c>
      <c r="G5" s="643"/>
      <c r="H5" s="643"/>
      <c r="I5" s="643">
        <f>'предп '!F11</f>
        <v>18143587</v>
      </c>
      <c r="J5" s="279">
        <f>'ОУ '!I4+'ОУ '!M7+'ОУ '!M8+'ОУ '!M9+'ОУ '!M11+'ОУ '!M12+'ОДХ '!E12/1000</f>
        <v>65854287.529411763</v>
      </c>
      <c r="K5" s="643"/>
      <c r="L5" s="643"/>
      <c r="M5" s="279">
        <f t="shared" si="2"/>
        <v>0</v>
      </c>
      <c r="N5" s="643"/>
      <c r="O5" s="643"/>
      <c r="P5" s="275"/>
      <c r="Q5" s="275">
        <f t="shared" si="3"/>
        <v>384474504.44747186</v>
      </c>
    </row>
    <row r="6" spans="1:17" s="282" customFormat="1" ht="17.25" customHeight="1">
      <c r="A6" s="277" t="s">
        <v>78</v>
      </c>
      <c r="B6" s="278" t="s">
        <v>137</v>
      </c>
      <c r="C6" s="279">
        <f t="shared" si="0"/>
        <v>13482317.194</v>
      </c>
      <c r="D6" s="643">
        <f>'КОМУ '!N5+'КОМУ '!N6+'КОМУ '!N7+'КОМУ '!N8+'КОМУ '!N9+'КОМУ '!O5+'КОМУ '!O6+'КОМУ '!O7+'КОМУ '!O8+'КОМУ '!O9+'ГБ 2017'!G115</f>
        <v>13482317.194</v>
      </c>
      <c r="E6" s="643"/>
      <c r="F6" s="279"/>
      <c r="G6" s="643"/>
      <c r="H6" s="643"/>
      <c r="I6" s="643"/>
      <c r="J6" s="279"/>
      <c r="K6" s="643"/>
      <c r="L6" s="643"/>
      <c r="M6" s="279"/>
      <c r="N6" s="643"/>
      <c r="O6" s="643"/>
      <c r="P6" s="275"/>
      <c r="Q6" s="275">
        <f t="shared" si="3"/>
        <v>13482317.194</v>
      </c>
    </row>
    <row r="7" spans="1:17" s="282" customFormat="1" ht="28.5" customHeight="1">
      <c r="A7" s="277" t="s">
        <v>81</v>
      </c>
      <c r="B7" s="278" t="s">
        <v>140</v>
      </c>
      <c r="C7" s="279">
        <f t="shared" si="0"/>
        <v>122523443.47759002</v>
      </c>
      <c r="D7" s="643">
        <f>'ГБ 2017'!G23+'КОМУ '!R5+'КОМУ '!R6+'КОМУ '!R7+'КОМУ '!R8+'КОМУ '!R9+'КОМУ '!S5+'КОМУ '!S6+'КОМУ '!S7+'КОМУ '!S8+'КОМУ '!S9+'КОМУ '!V5+'КОМУ '!V6+'КОМУ '!V7+'КОМУ '!V8+'КОМУ '!V9+'КОМУ '!W5+'КОМУ '!W6+'КОМУ '!W7+'КОМУ '!W8+'КОМУ '!W9+'КОМУ '!Y5+'КОМУ '!Y6+'КОМУ '!Y7+'КОМУ '!Y8+'КОМУ '!Y9+'КОМУ '!Z5+'КОМУ '!Z6+'КОМУ '!Z7+'КОМУ '!Z8+'КОМУ '!Z9+'КОМУ '!AB5+'КОМУ '!AB6+'КОМУ '!AB7+'КОМУ '!AB8+'КОМУ '!AB9</f>
        <v>122523443.47759002</v>
      </c>
      <c r="E7" s="643"/>
      <c r="F7" s="279"/>
      <c r="G7" s="643"/>
      <c r="H7" s="643"/>
      <c r="I7" s="643"/>
      <c r="J7" s="279"/>
      <c r="K7" s="643"/>
      <c r="L7" s="643"/>
      <c r="M7" s="279"/>
      <c r="N7" s="643"/>
      <c r="O7" s="643"/>
      <c r="P7" s="275"/>
      <c r="Q7" s="275">
        <f t="shared" si="3"/>
        <v>122523443.47759002</v>
      </c>
    </row>
    <row r="8" spans="1:17" s="276" customFormat="1" ht="17.25" customHeight="1">
      <c r="A8" s="273" t="s">
        <v>94</v>
      </c>
      <c r="B8" s="273" t="s">
        <v>153</v>
      </c>
      <c r="C8" s="275">
        <f t="shared" si="0"/>
        <v>0</v>
      </c>
      <c r="D8" s="275">
        <f>D9+D11+D10</f>
        <v>0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>
        <f t="shared" si="3"/>
        <v>0</v>
      </c>
    </row>
    <row r="9" spans="1:17" s="282" customFormat="1" ht="17.25" customHeight="1">
      <c r="A9" s="277" t="s">
        <v>95</v>
      </c>
      <c r="B9" s="284" t="s">
        <v>154</v>
      </c>
      <c r="C9" s="275">
        <f t="shared" si="0"/>
        <v>0</v>
      </c>
      <c r="D9" s="286"/>
      <c r="E9" s="286"/>
      <c r="F9" s="275"/>
      <c r="G9" s="286"/>
      <c r="H9" s="286"/>
      <c r="I9" s="286"/>
      <c r="J9" s="275"/>
      <c r="K9" s="286"/>
      <c r="L9" s="286"/>
      <c r="M9" s="275"/>
      <c r="N9" s="286"/>
      <c r="O9" s="286"/>
      <c r="P9" s="275"/>
      <c r="Q9" s="275">
        <f t="shared" si="3"/>
        <v>0</v>
      </c>
    </row>
    <row r="10" spans="1:17" s="282" customFormat="1" ht="17.25" customHeight="1">
      <c r="A10" s="287" t="s">
        <v>1080</v>
      </c>
      <c r="B10" s="288" t="s">
        <v>1081</v>
      </c>
      <c r="C10" s="275"/>
      <c r="D10" s="286"/>
      <c r="E10" s="286"/>
      <c r="F10" s="275"/>
      <c r="G10" s="286"/>
      <c r="H10" s="286"/>
      <c r="I10" s="286"/>
      <c r="J10" s="275"/>
      <c r="K10" s="286"/>
      <c r="L10" s="286"/>
      <c r="M10" s="275"/>
      <c r="N10" s="286"/>
      <c r="O10" s="286"/>
      <c r="P10" s="275"/>
      <c r="Q10" s="275"/>
    </row>
    <row r="11" spans="1:17" s="282" customFormat="1" ht="17.25" customHeight="1">
      <c r="A11" s="277" t="s">
        <v>97</v>
      </c>
      <c r="B11" s="278" t="s">
        <v>156</v>
      </c>
      <c r="C11" s="275">
        <f t="shared" si="0"/>
        <v>0</v>
      </c>
      <c r="D11" s="286"/>
      <c r="E11" s="286"/>
      <c r="F11" s="275"/>
      <c r="G11" s="286"/>
      <c r="H11" s="286"/>
      <c r="I11" s="286"/>
      <c r="J11" s="275"/>
      <c r="K11" s="286"/>
      <c r="L11" s="286"/>
      <c r="M11" s="275"/>
      <c r="N11" s="286"/>
      <c r="O11" s="286"/>
      <c r="P11" s="275"/>
      <c r="Q11" s="275">
        <f t="shared" si="3"/>
        <v>0</v>
      </c>
    </row>
    <row r="12" spans="1:17" s="276" customFormat="1" ht="17.25" customHeight="1">
      <c r="A12" s="289" t="s">
        <v>188</v>
      </c>
      <c r="B12" s="273" t="s">
        <v>158</v>
      </c>
      <c r="C12" s="275">
        <f t="shared" si="0"/>
        <v>319163133.32799995</v>
      </c>
      <c r="D12" s="275">
        <f>D13+D14+D15+D16+D17</f>
        <v>319163133.32799995</v>
      </c>
      <c r="E12" s="275"/>
      <c r="F12" s="275">
        <f>G12+I12</f>
        <v>53663435</v>
      </c>
      <c r="G12" s="275">
        <f>G13+G14+G15+G16+'НБ прем 2017'!Q27+G17</f>
        <v>22492381</v>
      </c>
      <c r="H12" s="275"/>
      <c r="I12" s="275">
        <f>I13+I14+I15+I16-'НБ прем 2017'!Q27+I17</f>
        <v>31171054</v>
      </c>
      <c r="J12" s="275">
        <f>J13+J14+J15+J16+J17</f>
        <v>134133277.17647058</v>
      </c>
      <c r="K12" s="275"/>
      <c r="L12" s="275"/>
      <c r="M12" s="275"/>
      <c r="N12" s="275"/>
      <c r="O12" s="275"/>
      <c r="P12" s="275"/>
      <c r="Q12" s="275">
        <f>C12+F12+J12+M12+P12</f>
        <v>506959845.50447053</v>
      </c>
    </row>
    <row r="13" spans="1:17" s="282" customFormat="1" ht="17.25" customHeight="1">
      <c r="A13" s="277" t="s">
        <v>100</v>
      </c>
      <c r="B13" s="278" t="s">
        <v>159</v>
      </c>
      <c r="C13" s="279">
        <f t="shared" si="0"/>
        <v>228733575.85769999</v>
      </c>
      <c r="D13" s="643">
        <f>'АПП ДФ'!E8+'КОМУ '!AG5+'КОМУ '!AG6+'КОМУ '!AG7+'КОМУ '!AG8+'КОМУ '!AG9</f>
        <v>228733575.85769999</v>
      </c>
      <c r="E13" s="643"/>
      <c r="F13" s="279">
        <f>G13+I13+H13</f>
        <v>18811606</v>
      </c>
      <c r="G13" s="643"/>
      <c r="H13" s="643"/>
      <c r="I13" s="643">
        <f>'предп '!F18</f>
        <v>18811606</v>
      </c>
      <c r="J13" s="279">
        <f>'ОУ '!J4+'ОУ '!M13+'ОУ '!J19</f>
        <v>26217538</v>
      </c>
      <c r="K13" s="291"/>
      <c r="L13" s="291"/>
      <c r="M13" s="275"/>
      <c r="N13" s="291"/>
      <c r="O13" s="291"/>
      <c r="P13" s="275"/>
      <c r="Q13" s="275">
        <f t="shared" si="3"/>
        <v>273762719.85769999</v>
      </c>
    </row>
    <row r="14" spans="1:17" s="282" customFormat="1" ht="17.25" customHeight="1">
      <c r="A14" s="277" t="s">
        <v>102</v>
      </c>
      <c r="B14" s="278" t="s">
        <v>161</v>
      </c>
      <c r="C14" s="279"/>
      <c r="D14" s="643"/>
      <c r="E14" s="643"/>
      <c r="F14" s="279">
        <f>G14+I14+H14</f>
        <v>2282045</v>
      </c>
      <c r="G14" s="643"/>
      <c r="H14" s="643"/>
      <c r="I14" s="643">
        <f>'предп '!F20</f>
        <v>2282045</v>
      </c>
      <c r="J14" s="279">
        <f>'ОУ '!L4+'ОУ '!M15</f>
        <v>20128298</v>
      </c>
      <c r="K14" s="291"/>
      <c r="L14" s="291"/>
      <c r="M14" s="275"/>
      <c r="N14" s="291"/>
      <c r="O14" s="291"/>
      <c r="P14" s="275"/>
      <c r="Q14" s="275">
        <f t="shared" si="3"/>
        <v>22410343</v>
      </c>
    </row>
    <row r="15" spans="1:17" s="282" customFormat="1" ht="17.25" customHeight="1">
      <c r="A15" s="277" t="s">
        <v>103</v>
      </c>
      <c r="B15" s="278" t="s">
        <v>162</v>
      </c>
      <c r="C15" s="279">
        <f t="shared" si="0"/>
        <v>83828544.442299992</v>
      </c>
      <c r="D15" s="643">
        <f>'АПП ДФ'!C8+'АПП ДФ'!D8</f>
        <v>83828544.442299992</v>
      </c>
      <c r="E15" s="643"/>
      <c r="F15" s="279">
        <f t="shared" ref="F15" si="4">G15+I15</f>
        <v>32569784</v>
      </c>
      <c r="G15" s="643"/>
      <c r="H15" s="643"/>
      <c r="I15" s="643">
        <f>'предп '!F19+'предп '!F21</f>
        <v>32569784</v>
      </c>
      <c r="J15" s="279">
        <f>'ОУ '!M16+'ОДХ '!E10/1000</f>
        <v>73589960.176470578</v>
      </c>
      <c r="K15" s="291"/>
      <c r="L15" s="291"/>
      <c r="M15" s="275"/>
      <c r="N15" s="291"/>
      <c r="O15" s="291"/>
      <c r="P15" s="275"/>
      <c r="Q15" s="275">
        <f t="shared" si="3"/>
        <v>189988288.61877057</v>
      </c>
    </row>
    <row r="16" spans="1:17" s="282" customFormat="1" ht="17.25" customHeight="1">
      <c r="A16" s="277" t="s">
        <v>104</v>
      </c>
      <c r="B16" s="278" t="s">
        <v>163</v>
      </c>
      <c r="C16" s="279">
        <f t="shared" si="0"/>
        <v>6601013.0280000009</v>
      </c>
      <c r="D16" s="643">
        <f>'КОМУ '!AM5+'КОМУ '!AM6+'КОМУ '!AM7+'КОМУ '!AM8+'КОМУ '!AM9+'КОМУ '!AN5+'КОМУ '!AN6+'КОМУ '!AN7+'КОМУ '!AN8+'КОМУ '!AN9+'КОМУ '!AP5+'КОМУ '!AP6+'КОМУ '!AP7+'КОМУ '!AP8+'КОМУ '!AP9+'КОМУ '!AR5+'КОМУ '!AR6+'КОМУ '!AR7+'КОМУ '!AR8+'КОМУ '!AR9+'ГБ 2017'!G140+'ГБ 2017'!G148</f>
        <v>6601013.0280000009</v>
      </c>
      <c r="E16" s="643"/>
      <c r="F16" s="279"/>
      <c r="G16" s="643"/>
      <c r="H16" s="643"/>
      <c r="I16" s="643"/>
      <c r="J16" s="279">
        <f>'ОУ '!K4+'ОУ '!M14</f>
        <v>14197481</v>
      </c>
      <c r="K16" s="291"/>
      <c r="L16" s="291"/>
      <c r="M16" s="275"/>
      <c r="N16" s="291"/>
      <c r="O16" s="291"/>
      <c r="P16" s="275"/>
      <c r="Q16" s="275">
        <f t="shared" si="3"/>
        <v>20798494.028000001</v>
      </c>
    </row>
    <row r="17" spans="1:17" s="282" customFormat="1" ht="17.25" customHeight="1">
      <c r="A17" s="287" t="s">
        <v>1082</v>
      </c>
      <c r="B17" s="290" t="s">
        <v>1083</v>
      </c>
      <c r="C17" s="275"/>
      <c r="D17" s="291"/>
      <c r="E17" s="291"/>
      <c r="F17" s="275"/>
      <c r="G17" s="291"/>
      <c r="H17" s="291"/>
      <c r="I17" s="291"/>
      <c r="J17" s="275"/>
      <c r="K17" s="291"/>
      <c r="L17" s="291"/>
      <c r="M17" s="275"/>
      <c r="N17" s="291"/>
      <c r="O17" s="291"/>
      <c r="P17" s="275"/>
      <c r="Q17" s="275"/>
    </row>
    <row r="18" spans="1:17" s="276" customFormat="1" ht="17.25" customHeight="1">
      <c r="A18" s="273" t="s">
        <v>111</v>
      </c>
      <c r="B18" s="274" t="s">
        <v>170</v>
      </c>
      <c r="C18" s="275">
        <f t="shared" si="0"/>
        <v>51696332.08608</v>
      </c>
      <c r="D18" s="275">
        <f t="shared" ref="D18" si="5">D19+D20+D21</f>
        <v>51696332.08608</v>
      </c>
      <c r="E18" s="275"/>
      <c r="F18" s="275"/>
      <c r="G18" s="275"/>
      <c r="H18" s="275"/>
      <c r="I18" s="275"/>
      <c r="J18" s="275">
        <f>J19+J20+J21</f>
        <v>0</v>
      </c>
      <c r="K18" s="275"/>
      <c r="L18" s="275"/>
      <c r="M18" s="275"/>
      <c r="N18" s="275"/>
      <c r="O18" s="275"/>
      <c r="P18" s="275"/>
      <c r="Q18" s="275">
        <f t="shared" si="3"/>
        <v>51696332.08608</v>
      </c>
    </row>
    <row r="19" spans="1:17" s="282" customFormat="1" ht="17.25" customHeight="1">
      <c r="A19" s="277" t="s">
        <v>112</v>
      </c>
      <c r="B19" s="278" t="s">
        <v>171</v>
      </c>
      <c r="C19" s="275">
        <f t="shared" si="0"/>
        <v>51696332.08608</v>
      </c>
      <c r="D19" s="286">
        <f>'ГБ 2017'!G29+'ГБ 2017'!G151+'ГБ 2017'!G156+'ГБ 2017'!G162+'ГБ 2017'!G197+'ГБ 2017'!G220</f>
        <v>51696332.08608</v>
      </c>
      <c r="E19" s="286"/>
      <c r="F19" s="275"/>
      <c r="G19" s="286"/>
      <c r="H19" s="286"/>
      <c r="I19" s="286"/>
      <c r="J19" s="275"/>
      <c r="K19" s="286"/>
      <c r="L19" s="286"/>
      <c r="M19" s="275"/>
      <c r="N19" s="286"/>
      <c r="O19" s="286"/>
      <c r="P19" s="275"/>
      <c r="Q19" s="275">
        <f t="shared" si="3"/>
        <v>51696332.08608</v>
      </c>
    </row>
    <row r="20" spans="1:17" s="282" customFormat="1" ht="17.25" customHeight="1">
      <c r="A20" s="287" t="s">
        <v>1084</v>
      </c>
      <c r="B20" s="290" t="s">
        <v>1085</v>
      </c>
      <c r="C20" s="275"/>
      <c r="D20" s="286"/>
      <c r="E20" s="286"/>
      <c r="F20" s="275"/>
      <c r="G20" s="286"/>
      <c r="H20" s="286"/>
      <c r="I20" s="286"/>
      <c r="J20" s="275"/>
      <c r="K20" s="286"/>
      <c r="L20" s="286"/>
      <c r="M20" s="275"/>
      <c r="N20" s="286"/>
      <c r="O20" s="286"/>
      <c r="P20" s="275"/>
      <c r="Q20" s="275"/>
    </row>
    <row r="21" spans="1:17" s="282" customFormat="1" ht="17.25" customHeight="1">
      <c r="A21" s="287" t="s">
        <v>1093</v>
      </c>
      <c r="B21" s="290" t="s">
        <v>1094</v>
      </c>
      <c r="C21" s="275"/>
      <c r="D21" s="286"/>
      <c r="E21" s="286"/>
      <c r="F21" s="275"/>
      <c r="G21" s="286"/>
      <c r="H21" s="286"/>
      <c r="I21" s="286"/>
      <c r="J21" s="275"/>
      <c r="K21" s="286"/>
      <c r="L21" s="286"/>
      <c r="M21" s="275"/>
      <c r="N21" s="286"/>
      <c r="O21" s="286"/>
      <c r="P21" s="275"/>
      <c r="Q21" s="275"/>
    </row>
    <row r="22" spans="1:17" s="276" customFormat="1" ht="17.25" customHeight="1">
      <c r="A22" s="273" t="s">
        <v>114</v>
      </c>
      <c r="B22" s="274" t="s">
        <v>173</v>
      </c>
      <c r="C22" s="275">
        <f t="shared" si="0"/>
        <v>101199755.1099</v>
      </c>
      <c r="D22" s="275">
        <f>D23+D24+D25</f>
        <v>101199755.1099</v>
      </c>
      <c r="E22" s="275"/>
      <c r="F22" s="275"/>
      <c r="G22" s="275"/>
      <c r="H22" s="275"/>
      <c r="I22" s="275"/>
      <c r="J22" s="275">
        <f t="shared" ref="J22" si="6">J23+J24+J25</f>
        <v>350163300</v>
      </c>
      <c r="K22" s="275"/>
      <c r="L22" s="275"/>
      <c r="M22" s="275"/>
      <c r="N22" s="275"/>
      <c r="O22" s="275"/>
      <c r="P22" s="275"/>
      <c r="Q22" s="275">
        <f t="shared" si="3"/>
        <v>451363055.1099</v>
      </c>
    </row>
    <row r="23" spans="1:17" s="282" customFormat="1" ht="17.25" customHeight="1">
      <c r="A23" s="277" t="s">
        <v>115</v>
      </c>
      <c r="B23" s="278" t="s">
        <v>174</v>
      </c>
      <c r="C23" s="275">
        <f t="shared" si="0"/>
        <v>101199755.1099</v>
      </c>
      <c r="D23" s="291">
        <f>'ГБ 2017'!G96+'ГБ 2017'!G98+'ГБ 2017'!G101+'ГБ 2017'!G103+'ГБ 2017'!G106+'ГБ 2017'!G112+'ГБ 2017'!G117+'ГБ 2017'!G119+'ГБ 2017'!G121+'ГБ 2017'!G123+'ГБ 2017'!G126+'ГБ 2017'!G131+'ГБ 2017'!G135+'ГБ 2017'!G143</f>
        <v>101199755.1099</v>
      </c>
      <c r="E23" s="291"/>
      <c r="F23" s="275"/>
      <c r="G23" s="291"/>
      <c r="H23" s="291"/>
      <c r="I23" s="291"/>
      <c r="J23" s="275">
        <f>'Розница ЛС '!O26*1000</f>
        <v>247229200</v>
      </c>
      <c r="K23" s="286"/>
      <c r="L23" s="286"/>
      <c r="M23" s="275"/>
      <c r="N23" s="291"/>
      <c r="O23" s="291"/>
      <c r="P23" s="275"/>
      <c r="Q23" s="275">
        <f t="shared" si="3"/>
        <v>348428955.1099</v>
      </c>
    </row>
    <row r="24" spans="1:17" s="282" customFormat="1" ht="17.25" customHeight="1">
      <c r="A24" s="277" t="s">
        <v>116</v>
      </c>
      <c r="B24" s="278" t="s">
        <v>175</v>
      </c>
      <c r="C24" s="275"/>
      <c r="D24" s="291"/>
      <c r="E24" s="291"/>
      <c r="F24" s="275"/>
      <c r="G24" s="291"/>
      <c r="H24" s="291"/>
      <c r="I24" s="291"/>
      <c r="J24" s="275">
        <f>'Розница ЛС '!O27*1000</f>
        <v>102934100</v>
      </c>
      <c r="K24" s="286"/>
      <c r="L24" s="286"/>
      <c r="M24" s="275"/>
      <c r="N24" s="291"/>
      <c r="O24" s="291"/>
      <c r="P24" s="275"/>
      <c r="Q24" s="275">
        <f t="shared" si="3"/>
        <v>102934100</v>
      </c>
    </row>
    <row r="25" spans="1:17" s="282" customFormat="1" ht="17.25" customHeight="1">
      <c r="A25" s="277" t="s">
        <v>1033</v>
      </c>
      <c r="B25" s="292" t="s">
        <v>1034</v>
      </c>
      <c r="C25" s="275"/>
      <c r="D25" s="291"/>
      <c r="E25" s="291"/>
      <c r="F25" s="275"/>
      <c r="G25" s="291"/>
      <c r="H25" s="291"/>
      <c r="I25" s="291"/>
      <c r="J25" s="275"/>
      <c r="K25" s="286"/>
      <c r="L25" s="286"/>
      <c r="M25" s="275"/>
      <c r="N25" s="291"/>
      <c r="O25" s="291"/>
      <c r="P25" s="275"/>
      <c r="Q25" s="275">
        <f t="shared" si="3"/>
        <v>0</v>
      </c>
    </row>
    <row r="26" spans="1:17" s="276" customFormat="1" ht="17.25" customHeight="1">
      <c r="A26" s="273" t="s">
        <v>118</v>
      </c>
      <c r="B26" s="274" t="s">
        <v>176</v>
      </c>
      <c r="C26" s="275">
        <f t="shared" si="0"/>
        <v>65431069.998100005</v>
      </c>
      <c r="D26" s="291">
        <f>'ГБ 2017'!G31+'ГБ 2017'!G40+'ГБ 2017'!G53+'ГБ 2017'!G54+'ГБ 2017'!G74+'ГБ 2017'!G75+'ГБ 2017'!G87+'ГБ 2017'!G109+'ГБ 2017'!G128+'ГБ 2017'!G138+'ГБ 2017'!G146+'ГБ 2017'!G191+'ГБ 2017'!G216</f>
        <v>65431069.998100005</v>
      </c>
      <c r="E26" s="291"/>
      <c r="F26" s="275"/>
      <c r="G26" s="291"/>
      <c r="H26" s="291"/>
      <c r="I26" s="291"/>
      <c r="J26" s="275"/>
      <c r="K26" s="286"/>
      <c r="L26" s="286"/>
      <c r="M26" s="275"/>
      <c r="N26" s="291"/>
      <c r="O26" s="291"/>
      <c r="P26" s="275"/>
      <c r="Q26" s="275">
        <f t="shared" si="3"/>
        <v>65431069.998100005</v>
      </c>
    </row>
    <row r="27" spans="1:17" s="276" customFormat="1" ht="17.25" customHeight="1">
      <c r="A27" s="273" t="s">
        <v>119</v>
      </c>
      <c r="B27" s="274" t="s">
        <v>177</v>
      </c>
      <c r="C27" s="275">
        <f t="shared" si="0"/>
        <v>31969020.372339997</v>
      </c>
      <c r="D27" s="275">
        <f>D28+D29+D30+D31</f>
        <v>31969020.372339997</v>
      </c>
      <c r="E27" s="275"/>
      <c r="F27" s="275">
        <f>I27+G27</f>
        <v>4916726</v>
      </c>
      <c r="G27" s="275">
        <f t="shared" ref="G27" si="7">G28+G29+G30+G31</f>
        <v>4916726</v>
      </c>
      <c r="H27" s="275"/>
      <c r="I27" s="275"/>
      <c r="J27" s="275"/>
      <c r="K27" s="275"/>
      <c r="L27" s="275"/>
      <c r="M27" s="275"/>
      <c r="N27" s="275"/>
      <c r="O27" s="275"/>
      <c r="P27" s="275"/>
      <c r="Q27" s="275">
        <f t="shared" si="3"/>
        <v>36885746.372339994</v>
      </c>
    </row>
    <row r="28" spans="1:17" s="282" customFormat="1" ht="17.25" customHeight="1">
      <c r="A28" s="277" t="s">
        <v>120</v>
      </c>
      <c r="B28" s="278" t="s">
        <v>178</v>
      </c>
      <c r="C28" s="275">
        <f t="shared" si="0"/>
        <v>31766743.483799998</v>
      </c>
      <c r="D28" s="286">
        <f>'ГБ 2017'!G16+'ГБ 2017'!G167+'ГБ 2017'!G168+'ГБ 2017'!G169+'ГБ 2017'!G170+'ГБ 2017'!G173+'ГБ 2017'!G190+'ГБ 2017'!G198+'ГБ 2017'!G206+'ГБ 2017'!G215+'ГБ 2017'!G221</f>
        <v>31766743.483799998</v>
      </c>
      <c r="E28" s="286"/>
      <c r="F28" s="275"/>
      <c r="G28" s="286"/>
      <c r="H28" s="286"/>
      <c r="I28" s="286"/>
      <c r="J28" s="275"/>
      <c r="K28" s="286"/>
      <c r="L28" s="286"/>
      <c r="M28" s="275"/>
      <c r="N28" s="286"/>
      <c r="O28" s="286"/>
      <c r="P28" s="275"/>
      <c r="Q28" s="275">
        <f t="shared" si="3"/>
        <v>31766743.483799998</v>
      </c>
    </row>
    <row r="29" spans="1:17" s="282" customFormat="1" ht="17.25" customHeight="1">
      <c r="A29" s="287" t="s">
        <v>1086</v>
      </c>
      <c r="B29" s="290" t="s">
        <v>1087</v>
      </c>
      <c r="C29" s="275"/>
      <c r="D29" s="286">
        <f>'ГБ 2017'!G178+'ГБ 2017'!G37</f>
        <v>202276.88854000001</v>
      </c>
      <c r="E29" s="286"/>
      <c r="F29" s="275"/>
      <c r="G29" s="286"/>
      <c r="H29" s="286"/>
      <c r="I29" s="286"/>
      <c r="J29" s="275"/>
      <c r="K29" s="286"/>
      <c r="L29" s="286"/>
      <c r="M29" s="275"/>
      <c r="N29" s="286"/>
      <c r="O29" s="286"/>
      <c r="P29" s="275"/>
      <c r="Q29" s="275"/>
    </row>
    <row r="30" spans="1:17" s="282" customFormat="1" ht="17.25" customHeight="1">
      <c r="A30" s="277" t="s">
        <v>123</v>
      </c>
      <c r="B30" s="278" t="s">
        <v>180</v>
      </c>
      <c r="C30" s="275"/>
      <c r="D30" s="286"/>
      <c r="E30" s="286"/>
      <c r="F30" s="275">
        <f>I30+G30</f>
        <v>4916726</v>
      </c>
      <c r="G30" s="286">
        <f>'НБ прем 2017'!S27</f>
        <v>4916726</v>
      </c>
      <c r="H30" s="286"/>
      <c r="I30" s="286"/>
      <c r="J30" s="275"/>
      <c r="K30" s="286"/>
      <c r="L30" s="286"/>
      <c r="M30" s="275"/>
      <c r="N30" s="286"/>
      <c r="O30" s="286"/>
      <c r="P30" s="275"/>
      <c r="Q30" s="275">
        <f t="shared" si="3"/>
        <v>4916726</v>
      </c>
    </row>
    <row r="31" spans="1:17" s="282" customFormat="1" ht="17.25" customHeight="1">
      <c r="A31" s="287" t="s">
        <v>1088</v>
      </c>
      <c r="B31" s="290" t="s">
        <v>1095</v>
      </c>
      <c r="C31" s="275"/>
      <c r="D31" s="286"/>
      <c r="E31" s="286"/>
      <c r="F31" s="275"/>
      <c r="G31" s="286"/>
      <c r="H31" s="286"/>
      <c r="I31" s="286"/>
      <c r="J31" s="275"/>
      <c r="K31" s="286"/>
      <c r="L31" s="286"/>
      <c r="M31" s="275"/>
      <c r="N31" s="286"/>
      <c r="O31" s="286"/>
      <c r="P31" s="275"/>
      <c r="Q31" s="275"/>
    </row>
    <row r="32" spans="1:17" s="276" customFormat="1" ht="17.25" customHeight="1">
      <c r="A32" s="273" t="s">
        <v>125</v>
      </c>
      <c r="B32" s="274" t="s">
        <v>182</v>
      </c>
      <c r="C32" s="275">
        <f t="shared" si="0"/>
        <v>6411782.5000000009</v>
      </c>
      <c r="D32" s="275">
        <f t="shared" ref="D32" si="8">D34+D35+D33</f>
        <v>6411782.5000000009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>
        <f t="shared" si="3"/>
        <v>6411782.5000000009</v>
      </c>
    </row>
    <row r="33" spans="1:17" s="276" customFormat="1" ht="17.25" customHeight="1">
      <c r="A33" s="287" t="s">
        <v>1090</v>
      </c>
      <c r="B33" s="290" t="s">
        <v>1091</v>
      </c>
      <c r="C33" s="275"/>
      <c r="D33" s="291"/>
      <c r="E33" s="291"/>
      <c r="F33" s="275"/>
      <c r="G33" s="291"/>
      <c r="H33" s="291"/>
      <c r="I33" s="291"/>
      <c r="J33" s="275"/>
      <c r="K33" s="291"/>
      <c r="L33" s="291"/>
      <c r="M33" s="275"/>
      <c r="N33" s="291"/>
      <c r="O33" s="291"/>
      <c r="P33" s="275"/>
      <c r="Q33" s="275"/>
    </row>
    <row r="34" spans="1:17" s="282" customFormat="1" ht="17.25" customHeight="1">
      <c r="A34" s="277" t="s">
        <v>126</v>
      </c>
      <c r="B34" s="278" t="s">
        <v>183</v>
      </c>
      <c r="C34" s="275">
        <f t="shared" si="0"/>
        <v>6411782.5000000009</v>
      </c>
      <c r="D34" s="291">
        <f>'КОМУ '!BI5+'КОМУ '!BI6+'КОМУ '!BI7+'КОМУ '!BI8+'КОМУ '!BI9</f>
        <v>6411782.5000000009</v>
      </c>
      <c r="E34" s="291"/>
      <c r="F34" s="275"/>
      <c r="G34" s="291"/>
      <c r="H34" s="291"/>
      <c r="I34" s="291"/>
      <c r="J34" s="275"/>
      <c r="K34" s="291"/>
      <c r="L34" s="291"/>
      <c r="M34" s="275"/>
      <c r="N34" s="291"/>
      <c r="O34" s="291"/>
      <c r="P34" s="275"/>
      <c r="Q34" s="275">
        <f t="shared" si="3"/>
        <v>6411782.5000000009</v>
      </c>
    </row>
    <row r="35" spans="1:17" s="282" customFormat="1" ht="17.25" customHeight="1">
      <c r="A35" s="277" t="s">
        <v>128</v>
      </c>
      <c r="B35" s="278" t="s">
        <v>185</v>
      </c>
      <c r="C35" s="275">
        <f t="shared" si="0"/>
        <v>0</v>
      </c>
      <c r="D35" s="291"/>
      <c r="E35" s="291"/>
      <c r="F35" s="275"/>
      <c r="G35" s="291"/>
      <c r="H35" s="291"/>
      <c r="I35" s="291"/>
      <c r="J35" s="275"/>
      <c r="K35" s="291"/>
      <c r="L35" s="291"/>
      <c r="M35" s="275"/>
      <c r="N35" s="291"/>
      <c r="O35" s="291"/>
      <c r="P35" s="275"/>
      <c r="Q35" s="275">
        <f t="shared" si="3"/>
        <v>0</v>
      </c>
    </row>
    <row r="36" spans="1:17" s="276" customFormat="1" ht="17.25" customHeight="1">
      <c r="A36" s="273" t="s">
        <v>129</v>
      </c>
      <c r="B36" s="274" t="s">
        <v>9</v>
      </c>
      <c r="C36" s="275">
        <f t="shared" si="0"/>
        <v>0</v>
      </c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>
        <f t="shared" si="3"/>
        <v>0</v>
      </c>
    </row>
    <row r="37" spans="1:17" s="276" customFormat="1" ht="17.25" customHeight="1">
      <c r="A37" s="293" t="s">
        <v>1031</v>
      </c>
      <c r="B37" s="274" t="s">
        <v>1032</v>
      </c>
      <c r="C37" s="275">
        <f t="shared" si="0"/>
        <v>11519271.564300001</v>
      </c>
      <c r="D37" s="275">
        <f>'ГБ 2017'!G176+'ГБ 2017'!G177+'ГБ 2017'!G181+'ГБ 2017'!G182+'ГБ 2017'!G199+'ГБ 2017'!G207+'ГБ 2017'!G208+'ГБ 2017'!G209+'ГБ 2017'!G226</f>
        <v>11519271.564300001</v>
      </c>
      <c r="E37" s="275"/>
      <c r="F37" s="275">
        <f>G37+I37</f>
        <v>0</v>
      </c>
      <c r="G37" s="275"/>
      <c r="H37" s="275"/>
      <c r="I37" s="275"/>
      <c r="J37" s="275"/>
      <c r="K37" s="275"/>
      <c r="L37" s="275"/>
      <c r="M37" s="275">
        <f>O37+N37</f>
        <v>5339917</v>
      </c>
      <c r="N37" s="275"/>
      <c r="O37" s="294">
        <f>'РБ 2017'!G72</f>
        <v>5339917</v>
      </c>
      <c r="P37" s="275"/>
      <c r="Q37" s="275">
        <f t="shared" si="3"/>
        <v>16859188.564300001</v>
      </c>
    </row>
    <row r="38" spans="1:17" s="276" customFormat="1" ht="17.25" customHeight="1">
      <c r="A38" s="726" t="s">
        <v>26</v>
      </c>
      <c r="B38" s="727"/>
      <c r="C38" s="275">
        <f t="shared" ref="C38:J38" si="9">C37+C36+C32+C27+C26+C22+C18+C12+C8+C4</f>
        <v>1023872755.5483701</v>
      </c>
      <c r="D38" s="275">
        <f t="shared" si="9"/>
        <v>1023872755.5483701</v>
      </c>
      <c r="E38" s="275"/>
      <c r="F38" s="275">
        <f t="shared" si="9"/>
        <v>76723748</v>
      </c>
      <c r="G38" s="275">
        <f t="shared" si="9"/>
        <v>27409107</v>
      </c>
      <c r="H38" s="275"/>
      <c r="I38" s="275">
        <f>I37+I36+I32+I27+I26+I22+I18+I12+I8+I4</f>
        <v>49314641</v>
      </c>
      <c r="J38" s="275">
        <f t="shared" si="9"/>
        <v>550150864.70588231</v>
      </c>
      <c r="K38" s="275"/>
      <c r="L38" s="275"/>
      <c r="M38" s="275">
        <f>O38+N38</f>
        <v>5339917</v>
      </c>
      <c r="N38" s="275"/>
      <c r="O38" s="275">
        <f>O37+O36+O32+O27+O26+O22+O18+O12+O8+O4</f>
        <v>5339917</v>
      </c>
      <c r="P38" s="275"/>
      <c r="Q38" s="275">
        <f>Q37+Q36+Q32+Q27+Q26+Q22+Q18+Q12+Q8+Q4</f>
        <v>1656087285.2542524</v>
      </c>
    </row>
    <row r="39" spans="1:17" s="264" customFormat="1">
      <c r="A39" s="295"/>
      <c r="B39" s="296"/>
      <c r="C39" s="297"/>
      <c r="D39" s="295"/>
      <c r="E39" s="295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9"/>
    </row>
    <row r="40" spans="1:17" s="264" customFormat="1">
      <c r="A40" s="295"/>
      <c r="B40" s="296"/>
      <c r="C40" s="297"/>
      <c r="D40" s="295"/>
      <c r="E40" s="295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300"/>
    </row>
    <row r="41" spans="1:17" s="264" customFormat="1">
      <c r="A41" s="295"/>
      <c r="B41" s="296"/>
      <c r="C41" s="295"/>
      <c r="D41" s="295"/>
      <c r="E41" s="295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301"/>
    </row>
    <row r="42" spans="1:17" s="264" customFormat="1">
      <c r="A42" s="295"/>
      <c r="B42" s="296"/>
      <c r="C42" s="295"/>
      <c r="D42" s="295"/>
      <c r="E42" s="295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301"/>
    </row>
    <row r="43" spans="1:17" s="264" customFormat="1">
      <c r="A43" s="295"/>
      <c r="B43" s="296"/>
      <c r="C43" s="295"/>
      <c r="D43" s="295"/>
      <c r="E43" s="295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302"/>
    </row>
    <row r="44" spans="1:17" s="264" customFormat="1">
      <c r="A44" s="295"/>
      <c r="B44" s="296"/>
      <c r="C44" s="295"/>
      <c r="D44" s="295"/>
      <c r="E44" s="295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300"/>
    </row>
    <row r="45" spans="1:17" s="264" customFormat="1">
      <c r="A45" s="295"/>
      <c r="B45" s="296"/>
      <c r="C45" s="295"/>
      <c r="D45" s="295"/>
      <c r="E45" s="295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300"/>
    </row>
    <row r="46" spans="1:17" s="264" customFormat="1">
      <c r="A46" s="295"/>
      <c r="B46" s="296"/>
      <c r="C46" s="295"/>
      <c r="D46" s="297"/>
      <c r="E46" s="297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300"/>
    </row>
    <row r="47" spans="1:17" s="264" customFormat="1">
      <c r="A47" s="295"/>
      <c r="B47" s="296"/>
      <c r="C47" s="295"/>
      <c r="D47" s="295"/>
      <c r="E47" s="295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300"/>
    </row>
    <row r="48" spans="1:17" s="264" customFormat="1">
      <c r="A48" s="295"/>
      <c r="B48" s="296"/>
      <c r="C48" s="295"/>
      <c r="D48" s="295"/>
      <c r="E48" s="295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300"/>
    </row>
    <row r="49" spans="1:17" s="264" customFormat="1">
      <c r="A49" s="295"/>
      <c r="B49" s="296"/>
      <c r="C49" s="295"/>
      <c r="D49" s="295"/>
      <c r="E49" s="295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300"/>
    </row>
    <row r="50" spans="1:17" s="264" customFormat="1">
      <c r="A50" s="295"/>
      <c r="B50" s="296"/>
      <c r="C50" s="295"/>
      <c r="D50" s="295"/>
      <c r="E50" s="295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s="264" customFormat="1">
      <c r="A51" s="295"/>
      <c r="B51" s="296"/>
      <c r="C51" s="295"/>
      <c r="D51" s="295"/>
      <c r="E51" s="295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s="264" customFormat="1">
      <c r="A52" s="295"/>
      <c r="B52" s="296"/>
      <c r="C52" s="295"/>
      <c r="D52" s="295"/>
      <c r="E52" s="295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s="264" customFormat="1">
      <c r="A53" s="295"/>
      <c r="B53" s="296"/>
      <c r="C53" s="295"/>
      <c r="D53" s="295"/>
      <c r="E53" s="295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</row>
    <row r="54" spans="1:17" s="264" customFormat="1">
      <c r="A54" s="295"/>
      <c r="B54" s="296"/>
      <c r="C54" s="295"/>
      <c r="D54" s="295"/>
      <c r="E54" s="295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</row>
    <row r="55" spans="1:17" s="264" customFormat="1">
      <c r="A55" s="295"/>
      <c r="B55" s="296"/>
      <c r="C55" s="295"/>
      <c r="D55" s="295"/>
      <c r="E55" s="295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</row>
    <row r="56" spans="1:17" s="264" customFormat="1">
      <c r="A56" s="295"/>
      <c r="B56" s="296"/>
      <c r="C56" s="295"/>
      <c r="D56" s="295"/>
      <c r="E56" s="295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</row>
    <row r="57" spans="1:17" s="264" customFormat="1">
      <c r="A57" s="295"/>
      <c r="B57" s="296"/>
      <c r="C57" s="295"/>
      <c r="D57" s="295"/>
      <c r="E57" s="295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</row>
    <row r="58" spans="1:17" s="264" customFormat="1">
      <c r="A58" s="295"/>
      <c r="B58" s="296"/>
      <c r="C58" s="295"/>
      <c r="D58" s="295"/>
      <c r="E58" s="295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</row>
    <row r="59" spans="1:17" s="264" customFormat="1">
      <c r="A59" s="295"/>
      <c r="B59" s="296"/>
      <c r="C59" s="295"/>
      <c r="D59" s="295"/>
      <c r="E59" s="295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</row>
    <row r="60" spans="1:17" s="264" customFormat="1">
      <c r="A60" s="295"/>
      <c r="B60" s="296"/>
      <c r="C60" s="295"/>
      <c r="D60" s="295"/>
      <c r="E60" s="295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</row>
    <row r="61" spans="1:17" s="264" customFormat="1">
      <c r="A61" s="295"/>
      <c r="B61" s="296"/>
      <c r="C61" s="295"/>
      <c r="D61" s="295"/>
      <c r="E61" s="295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</row>
    <row r="62" spans="1:17" s="264" customFormat="1">
      <c r="A62" s="295"/>
      <c r="B62" s="296"/>
      <c r="C62" s="295"/>
      <c r="D62" s="295"/>
      <c r="E62" s="295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</row>
    <row r="63" spans="1:17" s="264" customFormat="1">
      <c r="A63" s="295"/>
      <c r="B63" s="296"/>
      <c r="C63" s="295"/>
      <c r="D63" s="295"/>
      <c r="E63" s="295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</row>
    <row r="64" spans="1:17" s="264" customFormat="1">
      <c r="A64" s="295"/>
      <c r="B64" s="296"/>
      <c r="C64" s="295"/>
      <c r="D64" s="295"/>
      <c r="E64" s="295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</row>
    <row r="65" spans="1:17" s="264" customFormat="1">
      <c r="A65" s="295"/>
      <c r="B65" s="296"/>
      <c r="C65" s="295"/>
      <c r="D65" s="295"/>
      <c r="E65" s="295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</row>
    <row r="66" spans="1:17" s="264" customFormat="1">
      <c r="A66" s="295"/>
      <c r="B66" s="296"/>
      <c r="C66" s="295"/>
      <c r="D66" s="295"/>
      <c r="E66" s="295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</row>
    <row r="67" spans="1:17" s="264" customFormat="1">
      <c r="A67" s="295"/>
      <c r="B67" s="296"/>
      <c r="C67" s="295"/>
      <c r="D67" s="295"/>
      <c r="E67" s="295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</row>
    <row r="68" spans="1:17" s="264" customFormat="1">
      <c r="A68" s="295"/>
      <c r="B68" s="296"/>
      <c r="C68" s="295"/>
      <c r="D68" s="295"/>
      <c r="E68" s="295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</row>
    <row r="69" spans="1:17" s="264" customFormat="1">
      <c r="A69" s="295"/>
      <c r="B69" s="296"/>
      <c r="C69" s="295"/>
      <c r="D69" s="295"/>
      <c r="E69" s="295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</row>
    <row r="70" spans="1:17" s="264" customFormat="1">
      <c r="A70" s="295"/>
      <c r="B70" s="296"/>
      <c r="C70" s="295"/>
      <c r="D70" s="295"/>
      <c r="E70" s="295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</row>
    <row r="71" spans="1:17" s="264" customFormat="1">
      <c r="A71" s="295"/>
      <c r="B71" s="296"/>
      <c r="C71" s="295"/>
      <c r="D71" s="295"/>
      <c r="E71" s="295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</row>
    <row r="72" spans="1:17" s="264" customFormat="1">
      <c r="A72" s="295"/>
      <c r="B72" s="296"/>
      <c r="C72" s="295"/>
      <c r="D72" s="295"/>
      <c r="E72" s="295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</row>
    <row r="73" spans="1:17" s="264" customFormat="1">
      <c r="A73" s="295"/>
      <c r="B73" s="296"/>
      <c r="C73" s="295"/>
      <c r="D73" s="295"/>
      <c r="E73" s="295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</row>
    <row r="74" spans="1:17" s="264" customFormat="1">
      <c r="A74" s="295"/>
      <c r="B74" s="296"/>
      <c r="C74" s="295"/>
      <c r="D74" s="295"/>
      <c r="E74" s="295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</row>
    <row r="75" spans="1:17" s="264" customFormat="1">
      <c r="A75" s="295"/>
      <c r="B75" s="296"/>
      <c r="C75" s="295"/>
      <c r="D75" s="295"/>
      <c r="E75" s="295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</row>
    <row r="76" spans="1:17" s="264" customFormat="1">
      <c r="A76" s="295"/>
      <c r="B76" s="296"/>
      <c r="C76" s="295"/>
      <c r="D76" s="295"/>
      <c r="E76" s="295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</row>
    <row r="77" spans="1:17" s="264" customFormat="1">
      <c r="A77" s="295"/>
      <c r="B77" s="296"/>
      <c r="C77" s="295"/>
      <c r="D77" s="295"/>
      <c r="E77" s="295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</row>
    <row r="78" spans="1:17" s="264" customFormat="1">
      <c r="A78" s="295"/>
      <c r="B78" s="296"/>
      <c r="C78" s="295"/>
      <c r="D78" s="295"/>
      <c r="E78" s="295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</row>
    <row r="79" spans="1:17" s="264" customFormat="1">
      <c r="A79" s="295"/>
      <c r="B79" s="296"/>
      <c r="C79" s="295"/>
      <c r="D79" s="295"/>
      <c r="E79" s="295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</row>
    <row r="80" spans="1:17" s="264" customFormat="1">
      <c r="A80" s="295"/>
      <c r="B80" s="296"/>
      <c r="C80" s="295"/>
      <c r="D80" s="295"/>
      <c r="E80" s="295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</row>
    <row r="81" spans="1:17" s="264" customFormat="1">
      <c r="A81" s="295"/>
      <c r="B81" s="296"/>
      <c r="C81" s="295"/>
      <c r="D81" s="295"/>
      <c r="E81" s="295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</row>
    <row r="82" spans="1:17" s="264" customFormat="1">
      <c r="A82" s="295"/>
      <c r="B82" s="296"/>
      <c r="C82" s="295"/>
      <c r="D82" s="295"/>
      <c r="E82" s="295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</row>
    <row r="83" spans="1:17" s="264" customFormat="1">
      <c r="A83" s="295"/>
      <c r="B83" s="296"/>
      <c r="C83" s="295"/>
      <c r="D83" s="295"/>
      <c r="E83" s="295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</row>
    <row r="84" spans="1:17" s="264" customFormat="1">
      <c r="A84" s="295"/>
      <c r="B84" s="296"/>
      <c r="C84" s="295"/>
      <c r="D84" s="295"/>
      <c r="E84" s="295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</row>
    <row r="85" spans="1:17" s="264" customFormat="1">
      <c r="A85" s="295"/>
      <c r="B85" s="296"/>
      <c r="C85" s="295"/>
      <c r="D85" s="295"/>
      <c r="E85" s="295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</row>
    <row r="86" spans="1:17" s="264" customFormat="1">
      <c r="A86" s="295"/>
      <c r="B86" s="296"/>
      <c r="C86" s="295"/>
      <c r="D86" s="295"/>
      <c r="E86" s="295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</row>
    <row r="87" spans="1:17" s="264" customFormat="1">
      <c r="A87" s="295"/>
      <c r="B87" s="296"/>
      <c r="C87" s="295"/>
      <c r="D87" s="295"/>
      <c r="E87" s="295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</row>
    <row r="88" spans="1:17" s="264" customFormat="1">
      <c r="A88" s="295"/>
      <c r="B88" s="296"/>
      <c r="C88" s="295"/>
      <c r="D88" s="295"/>
      <c r="E88" s="295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</row>
    <row r="89" spans="1:17" s="264" customFormat="1">
      <c r="A89" s="295"/>
      <c r="B89" s="296"/>
      <c r="C89" s="295"/>
      <c r="D89" s="295"/>
      <c r="E89" s="295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</row>
    <row r="90" spans="1:17" s="264" customFormat="1">
      <c r="A90" s="295"/>
      <c r="B90" s="296"/>
      <c r="C90" s="295"/>
      <c r="D90" s="295"/>
      <c r="E90" s="295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</row>
    <row r="91" spans="1:17" s="264" customFormat="1">
      <c r="A91" s="295"/>
      <c r="B91" s="296"/>
      <c r="C91" s="295"/>
      <c r="D91" s="295"/>
      <c r="E91" s="295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</row>
    <row r="92" spans="1:17" s="264" customFormat="1">
      <c r="A92" s="295"/>
      <c r="B92" s="296"/>
      <c r="C92" s="295"/>
      <c r="D92" s="295"/>
      <c r="E92" s="295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</row>
    <row r="93" spans="1:17" s="264" customFormat="1">
      <c r="A93" s="295"/>
      <c r="B93" s="296"/>
      <c r="C93" s="295"/>
      <c r="D93" s="295"/>
      <c r="E93" s="295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</row>
    <row r="94" spans="1:17" s="264" customFormat="1">
      <c r="A94" s="295"/>
      <c r="B94" s="296"/>
      <c r="C94" s="295"/>
      <c r="D94" s="295"/>
      <c r="E94" s="295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</row>
    <row r="95" spans="1:17" s="264" customFormat="1">
      <c r="A95" s="295"/>
      <c r="B95" s="296"/>
      <c r="C95" s="295"/>
      <c r="D95" s="295"/>
      <c r="E95" s="295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</row>
    <row r="96" spans="1:17" s="264" customFormat="1">
      <c r="A96" s="295"/>
      <c r="B96" s="296"/>
      <c r="C96" s="295"/>
      <c r="D96" s="295"/>
      <c r="E96" s="295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</row>
    <row r="97" spans="1:17" s="264" customFormat="1">
      <c r="A97" s="295"/>
      <c r="B97" s="296"/>
      <c r="C97" s="295"/>
      <c r="D97" s="295"/>
      <c r="E97" s="295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</row>
    <row r="98" spans="1:17" s="264" customFormat="1">
      <c r="A98" s="295"/>
      <c r="B98" s="296"/>
      <c r="C98" s="295"/>
      <c r="D98" s="295"/>
      <c r="E98" s="295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</row>
    <row r="99" spans="1:17" s="264" customFormat="1">
      <c r="A99" s="295"/>
      <c r="B99" s="296"/>
      <c r="C99" s="295"/>
      <c r="D99" s="295"/>
      <c r="E99" s="295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</row>
    <row r="100" spans="1:17" s="264" customFormat="1">
      <c r="A100" s="295"/>
      <c r="B100" s="296"/>
      <c r="C100" s="295"/>
      <c r="D100" s="295"/>
      <c r="E100" s="295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</row>
    <row r="101" spans="1:17" s="264" customFormat="1">
      <c r="A101" s="295"/>
      <c r="B101" s="296"/>
      <c r="C101" s="295"/>
      <c r="D101" s="295"/>
      <c r="E101" s="295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</row>
    <row r="102" spans="1:17" s="264" customFormat="1">
      <c r="A102" s="295"/>
      <c r="B102" s="296"/>
      <c r="C102" s="295"/>
      <c r="D102" s="295"/>
      <c r="E102" s="295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</row>
    <row r="103" spans="1:17" s="264" customFormat="1">
      <c r="A103" s="295"/>
      <c r="B103" s="296"/>
      <c r="C103" s="295"/>
      <c r="D103" s="295"/>
      <c r="E103" s="295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</row>
    <row r="104" spans="1:17" s="264" customFormat="1">
      <c r="A104" s="295"/>
      <c r="B104" s="296"/>
      <c r="C104" s="295"/>
      <c r="D104" s="295"/>
      <c r="E104" s="295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</row>
    <row r="105" spans="1:17" s="264" customFormat="1">
      <c r="A105" s="295"/>
      <c r="B105" s="296"/>
      <c r="C105" s="295"/>
      <c r="D105" s="295"/>
      <c r="E105" s="295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</row>
    <row r="106" spans="1:17" s="264" customFormat="1">
      <c r="A106" s="295"/>
      <c r="B106" s="296"/>
      <c r="C106" s="295"/>
      <c r="D106" s="295"/>
      <c r="E106" s="295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</row>
    <row r="107" spans="1:17" s="264" customFormat="1">
      <c r="A107" s="295"/>
      <c r="B107" s="296"/>
      <c r="C107" s="295"/>
      <c r="D107" s="295"/>
      <c r="E107" s="295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</row>
    <row r="108" spans="1:17" s="264" customFormat="1">
      <c r="A108" s="295"/>
      <c r="B108" s="296"/>
      <c r="C108" s="295"/>
      <c r="D108" s="295"/>
      <c r="E108" s="295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</row>
  </sheetData>
  <sheetProtection selectLockedCells="1" selectUnlockedCells="1"/>
  <mergeCells count="7">
    <mergeCell ref="P1:P2"/>
    <mergeCell ref="Q1:Q3"/>
    <mergeCell ref="A38:B38"/>
    <mergeCell ref="A1:B3"/>
    <mergeCell ref="C1:E1"/>
    <mergeCell ref="F1:L1"/>
    <mergeCell ref="M1:O1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31" firstPageNumber="108" orientation="landscape" useFirstPageNumber="1" r:id="rId1"/>
  <headerFooter scaleWithDoc="0">
    <oddHeader>&amp;R
Приложение 1.</oddHeader>
    <oddFooter>&amp;C&amp;P</oddFooter>
  </headerFooter>
  <rowBreaks count="1" manualBreakCount="1">
    <brk id="17" max="2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S53"/>
  <sheetViews>
    <sheetView zoomScale="110" zoomScaleNormal="110" zoomScaleSheetLayoutView="50" workbookViewId="0">
      <pane xSplit="2" ySplit="2" topLeftCell="AD12" activePane="bottomRight" state="frozen"/>
      <selection activeCell="V29" sqref="V29"/>
      <selection pane="topRight" activeCell="V29" sqref="V29"/>
      <selection pane="bottomLeft" activeCell="V29" sqref="V29"/>
      <selection pane="bottomRight" activeCell="AL23" sqref="AL23"/>
    </sheetView>
  </sheetViews>
  <sheetFormatPr defaultColWidth="11.140625" defaultRowHeight="11.25"/>
  <cols>
    <col min="1" max="1" width="6.7109375" style="345" customWidth="1"/>
    <col min="2" max="2" width="44.7109375" style="398" customWidth="1"/>
    <col min="3" max="3" width="14.7109375" style="345" customWidth="1"/>
    <col min="4" max="4" width="13.140625" style="345" customWidth="1"/>
    <col min="5" max="5" width="11.140625" style="345"/>
    <col min="6" max="6" width="13" style="345" customWidth="1"/>
    <col min="7" max="7" width="11.140625" style="396"/>
    <col min="8" max="10" width="11.140625" style="345"/>
    <col min="11" max="11" width="14.42578125" style="396" customWidth="1"/>
    <col min="12" max="12" width="13.7109375" style="345" customWidth="1"/>
    <col min="13" max="13" width="11.140625" style="345"/>
    <col min="14" max="14" width="14.5703125" style="345" customWidth="1"/>
    <col min="15" max="16" width="11.140625" style="345"/>
    <col min="17" max="17" width="11.140625" style="396"/>
    <col min="18" max="20" width="11.140625" style="345"/>
    <col min="21" max="21" width="11.140625" style="396"/>
    <col min="22" max="24" width="11.140625" style="345"/>
    <col min="25" max="26" width="11.140625" style="396"/>
    <col min="27" max="30" width="11.140625" style="345"/>
    <col min="31" max="31" width="11.140625" style="396"/>
    <col min="32" max="34" width="11.140625" style="345"/>
    <col min="35" max="36" width="11.140625" style="396"/>
    <col min="37" max="37" width="14.85546875" style="396" customWidth="1"/>
    <col min="38" max="38" width="14.42578125" style="397" customWidth="1"/>
    <col min="39" max="97" width="11.140625" style="397"/>
    <col min="98" max="16384" width="11.140625" style="257"/>
  </cols>
  <sheetData>
    <row r="1" spans="1:97" s="356" customFormat="1">
      <c r="A1" s="352"/>
      <c r="B1" s="353"/>
      <c r="C1" s="305" t="s">
        <v>73</v>
      </c>
      <c r="D1" s="306" t="s">
        <v>74</v>
      </c>
      <c r="E1" s="306" t="s">
        <v>78</v>
      </c>
      <c r="F1" s="306" t="s">
        <v>81</v>
      </c>
      <c r="G1" s="305" t="s">
        <v>94</v>
      </c>
      <c r="H1" s="306" t="s">
        <v>1079</v>
      </c>
      <c r="I1" s="271" t="s">
        <v>1080</v>
      </c>
      <c r="J1" s="306" t="s">
        <v>97</v>
      </c>
      <c r="K1" s="305" t="s">
        <v>99</v>
      </c>
      <c r="L1" s="306" t="s">
        <v>100</v>
      </c>
      <c r="M1" s="306" t="s">
        <v>102</v>
      </c>
      <c r="N1" s="306" t="s">
        <v>103</v>
      </c>
      <c r="O1" s="306" t="s">
        <v>104</v>
      </c>
      <c r="P1" s="271" t="s">
        <v>1082</v>
      </c>
      <c r="Q1" s="305" t="s">
        <v>111</v>
      </c>
      <c r="R1" s="306" t="s">
        <v>112</v>
      </c>
      <c r="S1" s="271" t="s">
        <v>1084</v>
      </c>
      <c r="T1" s="306" t="s">
        <v>113</v>
      </c>
      <c r="U1" s="305" t="s">
        <v>114</v>
      </c>
      <c r="V1" s="306" t="s">
        <v>115</v>
      </c>
      <c r="W1" s="306" t="s">
        <v>116</v>
      </c>
      <c r="X1" s="306" t="s">
        <v>1033</v>
      </c>
      <c r="Y1" s="305" t="s">
        <v>118</v>
      </c>
      <c r="Z1" s="305" t="s">
        <v>119</v>
      </c>
      <c r="AA1" s="306" t="s">
        <v>120</v>
      </c>
      <c r="AB1" s="271" t="s">
        <v>1086</v>
      </c>
      <c r="AC1" s="306" t="s">
        <v>123</v>
      </c>
      <c r="AD1" s="271" t="s">
        <v>1088</v>
      </c>
      <c r="AE1" s="305" t="s">
        <v>125</v>
      </c>
      <c r="AF1" s="271" t="s">
        <v>1090</v>
      </c>
      <c r="AG1" s="306" t="s">
        <v>126</v>
      </c>
      <c r="AH1" s="306" t="s">
        <v>128</v>
      </c>
      <c r="AI1" s="305" t="s">
        <v>129</v>
      </c>
      <c r="AJ1" s="354" t="s">
        <v>1031</v>
      </c>
      <c r="AK1" s="734" t="s">
        <v>26</v>
      </c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</row>
    <row r="2" spans="1:97" s="356" customFormat="1" ht="123.75">
      <c r="A2" s="352"/>
      <c r="B2" s="353"/>
      <c r="C2" s="357" t="s">
        <v>132</v>
      </c>
      <c r="D2" s="358" t="s">
        <v>133</v>
      </c>
      <c r="E2" s="358" t="s">
        <v>137</v>
      </c>
      <c r="F2" s="358" t="s">
        <v>140</v>
      </c>
      <c r="G2" s="305" t="s">
        <v>153</v>
      </c>
      <c r="H2" s="358" t="s">
        <v>154</v>
      </c>
      <c r="I2" s="359" t="s">
        <v>1081</v>
      </c>
      <c r="J2" s="358" t="s">
        <v>156</v>
      </c>
      <c r="K2" s="305" t="s">
        <v>158</v>
      </c>
      <c r="L2" s="358" t="s">
        <v>159</v>
      </c>
      <c r="M2" s="358" t="s">
        <v>161</v>
      </c>
      <c r="N2" s="358" t="s">
        <v>162</v>
      </c>
      <c r="O2" s="358" t="s">
        <v>163</v>
      </c>
      <c r="P2" s="359" t="s">
        <v>1083</v>
      </c>
      <c r="Q2" s="357" t="s">
        <v>170</v>
      </c>
      <c r="R2" s="358" t="s">
        <v>171</v>
      </c>
      <c r="S2" s="359" t="s">
        <v>1085</v>
      </c>
      <c r="T2" s="358" t="s">
        <v>172</v>
      </c>
      <c r="U2" s="357" t="s">
        <v>173</v>
      </c>
      <c r="V2" s="358" t="s">
        <v>174</v>
      </c>
      <c r="W2" s="358" t="s">
        <v>175</v>
      </c>
      <c r="X2" s="358" t="s">
        <v>1034</v>
      </c>
      <c r="Y2" s="357" t="s">
        <v>176</v>
      </c>
      <c r="Z2" s="357" t="s">
        <v>177</v>
      </c>
      <c r="AA2" s="358" t="s">
        <v>178</v>
      </c>
      <c r="AB2" s="359" t="s">
        <v>1087</v>
      </c>
      <c r="AC2" s="358" t="s">
        <v>180</v>
      </c>
      <c r="AD2" s="359" t="s">
        <v>1089</v>
      </c>
      <c r="AE2" s="357" t="s">
        <v>182</v>
      </c>
      <c r="AF2" s="359" t="s">
        <v>1091</v>
      </c>
      <c r="AG2" s="358" t="s">
        <v>183</v>
      </c>
      <c r="AH2" s="358" t="s">
        <v>185</v>
      </c>
      <c r="AI2" s="357" t="s">
        <v>9</v>
      </c>
      <c r="AJ2" s="360" t="s">
        <v>1032</v>
      </c>
      <c r="AK2" s="734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</row>
    <row r="3" spans="1:97" s="356" customFormat="1" ht="22.5" customHeight="1">
      <c r="A3" s="361" t="s">
        <v>1046</v>
      </c>
      <c r="B3" s="362" t="s">
        <v>1044</v>
      </c>
      <c r="C3" s="363">
        <f>C4+C5</f>
        <v>519313009.31906182</v>
      </c>
      <c r="D3" s="364">
        <f t="shared" ref="D3:AI3" si="0">D4+D5</f>
        <v>383610919.34747183</v>
      </c>
      <c r="E3" s="364">
        <f t="shared" si="0"/>
        <v>13482317.194</v>
      </c>
      <c r="F3" s="364">
        <f t="shared" si="0"/>
        <v>122219772.77759001</v>
      </c>
      <c r="G3" s="363"/>
      <c r="H3" s="364"/>
      <c r="I3" s="364"/>
      <c r="J3" s="364"/>
      <c r="K3" s="363">
        <f>K4+K5</f>
        <v>506385771.90447056</v>
      </c>
      <c r="L3" s="364">
        <f>L4+L5</f>
        <v>273191136.85769999</v>
      </c>
      <c r="M3" s="364">
        <f t="shared" si="0"/>
        <v>22410343</v>
      </c>
      <c r="N3" s="364">
        <f t="shared" si="0"/>
        <v>189988288.61877057</v>
      </c>
      <c r="O3" s="364">
        <f>O4+O5</f>
        <v>20796003.428000003</v>
      </c>
      <c r="P3" s="364"/>
      <c r="Q3" s="363">
        <f t="shared" si="0"/>
        <v>0</v>
      </c>
      <c r="R3" s="364"/>
      <c r="S3" s="364"/>
      <c r="T3" s="364">
        <f t="shared" si="0"/>
        <v>0</v>
      </c>
      <c r="U3" s="364"/>
      <c r="V3" s="364"/>
      <c r="W3" s="364"/>
      <c r="X3" s="364"/>
      <c r="Y3" s="364"/>
      <c r="Z3" s="363"/>
      <c r="AA3" s="364"/>
      <c r="AB3" s="364"/>
      <c r="AC3" s="364"/>
      <c r="AD3" s="364"/>
      <c r="AE3" s="364">
        <f t="shared" si="0"/>
        <v>6411782.5000000009</v>
      </c>
      <c r="AF3" s="364"/>
      <c r="AG3" s="364">
        <f t="shared" si="0"/>
        <v>6411782.5000000009</v>
      </c>
      <c r="AH3" s="364"/>
      <c r="AI3" s="363">
        <f t="shared" si="0"/>
        <v>0</v>
      </c>
      <c r="AJ3" s="363"/>
      <c r="AK3" s="363">
        <f>AK4+AK5</f>
        <v>1032110563.7235323</v>
      </c>
      <c r="AL3" s="641"/>
      <c r="AM3" s="355"/>
      <c r="AN3" s="641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</row>
    <row r="4" spans="1:97" s="356" customFormat="1" ht="22.5" customHeight="1">
      <c r="A4" s="365" t="s">
        <v>27</v>
      </c>
      <c r="B4" s="365" t="s">
        <v>28</v>
      </c>
      <c r="C4" s="366">
        <f>D4+E4+F4</f>
        <v>506310439.20506179</v>
      </c>
      <c r="D4" s="366">
        <f>D7+D10+D13+D20</f>
        <v>370608349.23347181</v>
      </c>
      <c r="E4" s="366">
        <f>E7+E10+E13+E20</f>
        <v>13482317.194</v>
      </c>
      <c r="F4" s="366">
        <f>F7+F10+F13+F20</f>
        <v>122219772.77759001</v>
      </c>
      <c r="G4" s="366"/>
      <c r="H4" s="366"/>
      <c r="I4" s="366"/>
      <c r="J4" s="366"/>
      <c r="K4" s="366">
        <f>L4+M4+N4+O4+P4</f>
        <v>506374367.90447056</v>
      </c>
      <c r="L4" s="366">
        <f>L7+L10+L13+L19</f>
        <v>273179732.85769999</v>
      </c>
      <c r="M4" s="366">
        <f>M7+M10+M13+M20</f>
        <v>22410343</v>
      </c>
      <c r="N4" s="366">
        <f>N7+N10+N13+N20</f>
        <v>189988288.61877057</v>
      </c>
      <c r="O4" s="366">
        <f>O7+O10+O13+O20</f>
        <v>20796003.428000003</v>
      </c>
      <c r="P4" s="366"/>
      <c r="Q4" s="366">
        <f>R4+T4+S4</f>
        <v>0</v>
      </c>
      <c r="R4" s="366"/>
      <c r="S4" s="366"/>
      <c r="T4" s="366">
        <f>T7+T10+T13+T20</f>
        <v>0</v>
      </c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>
        <f>AG4+AH4+AF4</f>
        <v>6411782.5000000009</v>
      </c>
      <c r="AF4" s="366"/>
      <c r="AG4" s="366">
        <f>AG7+AG10+AG13+AG20</f>
        <v>6411782.5000000009</v>
      </c>
      <c r="AH4" s="366"/>
      <c r="AI4" s="366">
        <f>AI7+AI10+AI13+AI20</f>
        <v>0</v>
      </c>
      <c r="AJ4" s="367"/>
      <c r="AK4" s="367">
        <f>C4+G4+K4+Q4+U4+Y4+Z4+AE4+AI4+AJ4</f>
        <v>1019096589.6095324</v>
      </c>
      <c r="AL4" s="368"/>
      <c r="AM4" s="369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</row>
    <row r="5" spans="1:97" s="356" customFormat="1" ht="22.5" customHeight="1">
      <c r="A5" s="365" t="s">
        <v>41</v>
      </c>
      <c r="B5" s="365" t="s">
        <v>42</v>
      </c>
      <c r="C5" s="366">
        <f>D5+E5+F5</f>
        <v>13002570.114</v>
      </c>
      <c r="D5" s="366">
        <f>D8+D11+D18+D21</f>
        <v>13002570.114</v>
      </c>
      <c r="E5" s="366"/>
      <c r="F5" s="366"/>
      <c r="G5" s="366"/>
      <c r="H5" s="366"/>
      <c r="I5" s="366"/>
      <c r="J5" s="366"/>
      <c r="K5" s="366">
        <f>L5+M5+N5+O5+P5</f>
        <v>11404</v>
      </c>
      <c r="L5" s="366">
        <f>L8+L11</f>
        <v>11404</v>
      </c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7"/>
      <c r="AK5" s="367">
        <f>C5+G5+K5+Q5+U5+Y5+Z5+AE5+AI5+AJ5</f>
        <v>13013974.114</v>
      </c>
      <c r="AL5" s="368"/>
      <c r="AM5" s="369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</row>
    <row r="6" spans="1:97" s="356" customFormat="1" ht="26.25" customHeight="1">
      <c r="A6" s="370" t="s">
        <v>1045</v>
      </c>
      <c r="B6" s="362" t="s">
        <v>1047</v>
      </c>
      <c r="C6" s="363">
        <f t="shared" ref="C6:AI6" si="1">C7+C8</f>
        <v>495260860.21906179</v>
      </c>
      <c r="D6" s="364">
        <f>D7+D8</f>
        <v>366735909.24747181</v>
      </c>
      <c r="E6" s="364">
        <f t="shared" si="1"/>
        <v>13482317.194</v>
      </c>
      <c r="F6" s="364">
        <f t="shared" si="1"/>
        <v>115042633.77759001</v>
      </c>
      <c r="G6" s="363"/>
      <c r="H6" s="364"/>
      <c r="I6" s="364"/>
      <c r="J6" s="364"/>
      <c r="K6" s="363">
        <f t="shared" si="1"/>
        <v>10873721.4</v>
      </c>
      <c r="L6" s="364">
        <f>L7+L8</f>
        <v>7481058.9000000004</v>
      </c>
      <c r="M6" s="364">
        <f>M7</f>
        <v>25664</v>
      </c>
      <c r="N6" s="364"/>
      <c r="O6" s="364">
        <f>O7+O8</f>
        <v>3366998.5</v>
      </c>
      <c r="P6" s="364"/>
      <c r="Q6" s="363"/>
      <c r="R6" s="364"/>
      <c r="S6" s="364"/>
      <c r="T6" s="364"/>
      <c r="U6" s="364"/>
      <c r="V6" s="364"/>
      <c r="W6" s="364"/>
      <c r="X6" s="364"/>
      <c r="Y6" s="363"/>
      <c r="Z6" s="363"/>
      <c r="AA6" s="364"/>
      <c r="AB6" s="364"/>
      <c r="AC6" s="364"/>
      <c r="AD6" s="364"/>
      <c r="AE6" s="363">
        <f t="shared" si="1"/>
        <v>6293517.5000000009</v>
      </c>
      <c r="AF6" s="364"/>
      <c r="AG6" s="364">
        <f t="shared" si="1"/>
        <v>6293517.5000000009</v>
      </c>
      <c r="AH6" s="364"/>
      <c r="AI6" s="363">
        <f t="shared" si="1"/>
        <v>0</v>
      </c>
      <c r="AJ6" s="363"/>
      <c r="AK6" s="363">
        <f>AK7+AK8</f>
        <v>512428099.11906177</v>
      </c>
      <c r="AL6" s="368"/>
      <c r="AM6" s="369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55"/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</row>
    <row r="7" spans="1:97" s="356" customFormat="1" ht="18" customHeight="1">
      <c r="A7" s="371" t="s">
        <v>29</v>
      </c>
      <c r="B7" s="372" t="s">
        <v>30</v>
      </c>
      <c r="C7" s="367">
        <f>D7+E7+F7</f>
        <v>482258290.10506177</v>
      </c>
      <c r="D7" s="373">
        <f>'КОМУ '!J5+'КОМУ '!J6+'КОМУ '!K5+'КОМУ '!K6+'КОМУ '!L5+'ГБ 2017'!G7+'ГБ 2017'!G11+'ГБ 2017'!G27+'ГБ 2017'!G28+'ГБ 2017'!G30+'ГБ 2017'!G32+'ГБ 2017'!G33+'ГБ 2017'!G34+'ГБ 2017'!G50+'ГБ 2017'!G72+'ГБ 2017'!G88+'ГБ 2017'!G93+'ГБ 2017'!G164+'ОУ '!I7+'ОУ '!I8+'ОУ '!I10+'ОУ '!I11+'ОУ '!I12+'ОУ '!M11+'ОУ '!M12+'предп '!F12+'предп '!F13+'предп '!F15+'предп '!F16+'предп '!F17+'ОДХ '!E12/1000+'ДФ 2017'!J15+'ГБ 2017'!G5+'ОУ '!M7+'ОУ '!M8</f>
        <v>353733339.13347179</v>
      </c>
      <c r="E7" s="373">
        <f>'КОМУ '!N5+'ГБ 2017'!G115</f>
        <v>13482317.194</v>
      </c>
      <c r="F7" s="373">
        <f>'КОМУ '!R5+'КОМУ '!R6+'КОМУ '!V6+'КОМУ '!V5+'КОМУ '!W5+'КОМУ '!Z5+'КОМУ '!Z6+'КОМУ '!AB5+'КОМУ '!AB6+'ГБ 2017'!G23+'КОМУ '!Y5</f>
        <v>115042633.77759001</v>
      </c>
      <c r="G7" s="366"/>
      <c r="H7" s="373"/>
      <c r="I7" s="373"/>
      <c r="J7" s="373"/>
      <c r="K7" s="366">
        <f>L7+M7+N7+O7+P7</f>
        <v>10862317.4</v>
      </c>
      <c r="L7" s="373">
        <f>'КОМУ '!AG5+'КОМУ '!AG6+'ОУ '!J7+'ОУ '!J8+'ОУ '!J10+'ОУ '!J11+'ОУ '!J12</f>
        <v>7469654.9000000004</v>
      </c>
      <c r="M7" s="373">
        <f>'ОУ '!L7+'ОУ '!L8+'ОУ '!L11+'ОУ '!L12</f>
        <v>25664</v>
      </c>
      <c r="N7" s="373"/>
      <c r="O7" s="373">
        <f>'КОМУ '!AM5+'КОМУ '!AM6+'КОМУ '!AN5+'КОМУ '!AN6+'КОМУ '!AP5+'ОУ '!K7+'ОУ '!K8+'ОУ '!K12</f>
        <v>3366998.5</v>
      </c>
      <c r="P7" s="373"/>
      <c r="Q7" s="366"/>
      <c r="R7" s="373"/>
      <c r="S7" s="373"/>
      <c r="T7" s="373"/>
      <c r="U7" s="374"/>
      <c r="V7" s="373"/>
      <c r="W7" s="373"/>
      <c r="X7" s="373"/>
      <c r="Y7" s="366"/>
      <c r="Z7" s="366"/>
      <c r="AA7" s="373"/>
      <c r="AB7" s="373"/>
      <c r="AC7" s="373"/>
      <c r="AD7" s="373"/>
      <c r="AE7" s="366">
        <f>AG7+AH7+AF7</f>
        <v>6293517.5000000009</v>
      </c>
      <c r="AF7" s="373"/>
      <c r="AG7" s="373">
        <f>'КОМУ '!BI5+'КОМУ '!BI6</f>
        <v>6293517.5000000009</v>
      </c>
      <c r="AH7" s="373"/>
      <c r="AI7" s="366"/>
      <c r="AJ7" s="367"/>
      <c r="AK7" s="367">
        <f>C7+G7+K7+Q7+U7+Y7+Z7+AE7+AI7+AJ7</f>
        <v>499414125.00506175</v>
      </c>
      <c r="AL7" s="368"/>
      <c r="AM7" s="369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</row>
    <row r="8" spans="1:97" s="356" customFormat="1" ht="18" customHeight="1">
      <c r="A8" s="371" t="s">
        <v>43</v>
      </c>
      <c r="B8" s="372" t="s">
        <v>44</v>
      </c>
      <c r="C8" s="367">
        <f>D8+E8+F8</f>
        <v>13002570.114</v>
      </c>
      <c r="D8" s="373">
        <f>'ОУ '!I9+'ОУ '!M9+'предп '!F14+'ГБ 2017'!G18</f>
        <v>13002570.114</v>
      </c>
      <c r="E8" s="373"/>
      <c r="F8" s="373"/>
      <c r="G8" s="366"/>
      <c r="H8" s="373"/>
      <c r="I8" s="373"/>
      <c r="J8" s="373"/>
      <c r="K8" s="366">
        <f>L8+M8+N8+O8+P8</f>
        <v>11404</v>
      </c>
      <c r="L8" s="373">
        <f>'ОУ '!J9</f>
        <v>11404</v>
      </c>
      <c r="M8" s="373"/>
      <c r="N8" s="373"/>
      <c r="O8" s="373"/>
      <c r="P8" s="373"/>
      <c r="Q8" s="366"/>
      <c r="R8" s="373"/>
      <c r="S8" s="373"/>
      <c r="T8" s="373"/>
      <c r="U8" s="374"/>
      <c r="V8" s="373"/>
      <c r="W8" s="373"/>
      <c r="X8" s="373"/>
      <c r="Y8" s="366"/>
      <c r="Z8" s="366"/>
      <c r="AA8" s="373"/>
      <c r="AB8" s="373"/>
      <c r="AC8" s="373"/>
      <c r="AD8" s="373"/>
      <c r="AE8" s="366"/>
      <c r="AF8" s="373"/>
      <c r="AG8" s="373"/>
      <c r="AH8" s="373"/>
      <c r="AI8" s="366"/>
      <c r="AJ8" s="367"/>
      <c r="AK8" s="367">
        <f>C8+G8+K8+Q8+U8+Y8+Z8+AE8+AI8+AJ8</f>
        <v>13013974.114</v>
      </c>
      <c r="AL8" s="368"/>
      <c r="AM8" s="369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</row>
    <row r="9" spans="1:97" s="356" customFormat="1" ht="18" customHeight="1">
      <c r="A9" s="370" t="s">
        <v>1048</v>
      </c>
      <c r="B9" s="362" t="s">
        <v>1049</v>
      </c>
      <c r="C9" s="363">
        <f t="shared" ref="C9:AG9" si="2">C10+C11</f>
        <v>17368521.100000001</v>
      </c>
      <c r="D9" s="364">
        <f t="shared" si="2"/>
        <v>10191382.100000001</v>
      </c>
      <c r="E9" s="364"/>
      <c r="F9" s="364">
        <f t="shared" si="2"/>
        <v>7177139</v>
      </c>
      <c r="G9" s="363"/>
      <c r="H9" s="364"/>
      <c r="I9" s="364"/>
      <c r="J9" s="364"/>
      <c r="K9" s="363">
        <f>K10+K11</f>
        <v>20373168.300000004</v>
      </c>
      <c r="L9" s="364">
        <f t="shared" si="2"/>
        <v>18349157.500000004</v>
      </c>
      <c r="M9" s="364"/>
      <c r="N9" s="364"/>
      <c r="O9" s="364">
        <f>O10+O11</f>
        <v>2024010.8000000003</v>
      </c>
      <c r="P9" s="364"/>
      <c r="Q9" s="363"/>
      <c r="R9" s="364"/>
      <c r="S9" s="364"/>
      <c r="T9" s="364"/>
      <c r="U9" s="364"/>
      <c r="V9" s="364"/>
      <c r="W9" s="364"/>
      <c r="X9" s="364"/>
      <c r="Y9" s="363"/>
      <c r="Z9" s="363"/>
      <c r="AA9" s="364"/>
      <c r="AB9" s="364"/>
      <c r="AC9" s="364"/>
      <c r="AD9" s="364"/>
      <c r="AE9" s="363">
        <f t="shared" si="2"/>
        <v>118265</v>
      </c>
      <c r="AF9" s="364"/>
      <c r="AG9" s="364">
        <f t="shared" si="2"/>
        <v>118265</v>
      </c>
      <c r="AH9" s="364"/>
      <c r="AI9" s="363"/>
      <c r="AJ9" s="363"/>
      <c r="AK9" s="363">
        <f>AK10+AK11</f>
        <v>37859954.400000006</v>
      </c>
      <c r="AL9" s="368"/>
      <c r="AM9" s="369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</row>
    <row r="10" spans="1:97" s="356" customFormat="1" ht="18" customHeight="1">
      <c r="A10" s="371" t="s">
        <v>31</v>
      </c>
      <c r="B10" s="372" t="s">
        <v>32</v>
      </c>
      <c r="C10" s="367">
        <f>D10+E10+F10</f>
        <v>17368521.100000001</v>
      </c>
      <c r="D10" s="375">
        <f>'КОМУ '!J7+'КОМУ '!K7+'КОМУ '!L7</f>
        <v>10191382.100000001</v>
      </c>
      <c r="E10" s="375"/>
      <c r="F10" s="375">
        <f>'КОМУ '!R7+'КОМУ '!V7+'КОМУ '!W7+'КОМУ '!Y7+'КОМУ '!Z7+'КОМУ '!AB7</f>
        <v>7177139</v>
      </c>
      <c r="G10" s="367"/>
      <c r="H10" s="375"/>
      <c r="I10" s="375"/>
      <c r="J10" s="375"/>
      <c r="K10" s="367">
        <f>L10+N10+M10+O10</f>
        <v>20373168.300000004</v>
      </c>
      <c r="L10" s="375">
        <f>'КОМУ '!AG7</f>
        <v>18349157.500000004</v>
      </c>
      <c r="M10" s="375"/>
      <c r="N10" s="375"/>
      <c r="O10" s="375">
        <f>'КОМУ '!AM7+'КОМУ '!AN7+'КОМУ '!AP7+'КОМУ '!AR7</f>
        <v>2024010.8000000003</v>
      </c>
      <c r="P10" s="375"/>
      <c r="Q10" s="367"/>
      <c r="R10" s="375"/>
      <c r="S10" s="375"/>
      <c r="T10" s="375"/>
      <c r="U10" s="376"/>
      <c r="V10" s="375"/>
      <c r="W10" s="375"/>
      <c r="X10" s="375"/>
      <c r="Y10" s="367"/>
      <c r="Z10" s="367"/>
      <c r="AA10" s="375"/>
      <c r="AB10" s="375"/>
      <c r="AC10" s="375"/>
      <c r="AD10" s="375"/>
      <c r="AE10" s="367">
        <f>AG10+AH10+AF10</f>
        <v>118265</v>
      </c>
      <c r="AF10" s="375"/>
      <c r="AG10" s="375">
        <f>'КОМУ '!BI7</f>
        <v>118265</v>
      </c>
      <c r="AH10" s="375"/>
      <c r="AI10" s="367"/>
      <c r="AJ10" s="367"/>
      <c r="AK10" s="367">
        <f>C10+G10+K10+Q10+U10+Y10+Z10+AE10+AI10+AJ10</f>
        <v>37859954.400000006</v>
      </c>
      <c r="AL10" s="368"/>
      <c r="AM10" s="369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</row>
    <row r="11" spans="1:97" s="356" customFormat="1" ht="18" customHeight="1">
      <c r="A11" s="377" t="s">
        <v>1050</v>
      </c>
      <c r="B11" s="378" t="s">
        <v>1066</v>
      </c>
      <c r="C11" s="367"/>
      <c r="D11" s="375"/>
      <c r="E11" s="375"/>
      <c r="F11" s="375"/>
      <c r="G11" s="367"/>
      <c r="H11" s="375"/>
      <c r="I11" s="375"/>
      <c r="J11" s="375"/>
      <c r="K11" s="367"/>
      <c r="L11" s="375"/>
      <c r="M11" s="375"/>
      <c r="N11" s="375"/>
      <c r="O11" s="375"/>
      <c r="P11" s="375"/>
      <c r="Q11" s="367"/>
      <c r="R11" s="375"/>
      <c r="S11" s="375"/>
      <c r="T11" s="375"/>
      <c r="U11" s="376"/>
      <c r="V11" s="375"/>
      <c r="W11" s="375"/>
      <c r="X11" s="375"/>
      <c r="Y11" s="367"/>
      <c r="Z11" s="367"/>
      <c r="AA11" s="375"/>
      <c r="AB11" s="375"/>
      <c r="AC11" s="375"/>
      <c r="AD11" s="375"/>
      <c r="AE11" s="367"/>
      <c r="AF11" s="375"/>
      <c r="AG11" s="375"/>
      <c r="AH11" s="375"/>
      <c r="AI11" s="367"/>
      <c r="AJ11" s="367"/>
      <c r="AK11" s="367"/>
      <c r="AL11" s="368"/>
      <c r="AM11" s="369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</row>
    <row r="12" spans="1:97" s="356" customFormat="1" ht="26.25" customHeight="1">
      <c r="A12" s="370" t="s">
        <v>1051</v>
      </c>
      <c r="B12" s="362" t="s">
        <v>1052</v>
      </c>
      <c r="C12" s="363">
        <f>D12+E12+F12</f>
        <v>6683628</v>
      </c>
      <c r="D12" s="363">
        <f>D13</f>
        <v>6683628</v>
      </c>
      <c r="E12" s="363"/>
      <c r="F12" s="363"/>
      <c r="G12" s="363"/>
      <c r="H12" s="363"/>
      <c r="I12" s="363"/>
      <c r="J12" s="363"/>
      <c r="K12" s="363">
        <f>K13+K18</f>
        <v>475138882.20447063</v>
      </c>
      <c r="L12" s="363">
        <f>L13+L18</f>
        <v>247360920.45769998</v>
      </c>
      <c r="M12" s="363">
        <f t="shared" ref="M12:T12" si="3">M13+M18</f>
        <v>22384679</v>
      </c>
      <c r="N12" s="363">
        <f>N13+N18</f>
        <v>189988288.61877057</v>
      </c>
      <c r="O12" s="363">
        <f>O13+O18</f>
        <v>15404994.128</v>
      </c>
      <c r="P12" s="363"/>
      <c r="Q12" s="363">
        <f t="shared" si="3"/>
        <v>0</v>
      </c>
      <c r="R12" s="363"/>
      <c r="S12" s="363"/>
      <c r="T12" s="363">
        <f t="shared" si="3"/>
        <v>0</v>
      </c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>
        <f>AK13+AK18</f>
        <v>481822510.20447063</v>
      </c>
      <c r="AL12" s="368"/>
      <c r="AM12" s="369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</row>
    <row r="13" spans="1:97" s="356" customFormat="1">
      <c r="A13" s="371" t="s">
        <v>33</v>
      </c>
      <c r="B13" s="372" t="s">
        <v>34</v>
      </c>
      <c r="C13" s="367">
        <f>D13+E13+F13</f>
        <v>6683628</v>
      </c>
      <c r="D13" s="375">
        <f>D14+D15+D16+D17</f>
        <v>6683628</v>
      </c>
      <c r="E13" s="375"/>
      <c r="F13" s="375"/>
      <c r="G13" s="367"/>
      <c r="H13" s="375"/>
      <c r="I13" s="375"/>
      <c r="J13" s="375"/>
      <c r="K13" s="367">
        <f>L13+M13+N13+O13+P13</f>
        <v>475138882.20447063</v>
      </c>
      <c r="L13" s="375">
        <f>L14+L15+L16+L17</f>
        <v>247360920.45769998</v>
      </c>
      <c r="M13" s="375">
        <f>M14+M15+M16+M17</f>
        <v>22384679</v>
      </c>
      <c r="N13" s="375">
        <f>N14+N15+N16+N17</f>
        <v>189988288.61877057</v>
      </c>
      <c r="O13" s="375">
        <f>O14+O15+O16+O17</f>
        <v>15404994.128</v>
      </c>
      <c r="P13" s="375"/>
      <c r="Q13" s="367">
        <f t="shared" ref="Q13:Q17" si="4">R13+T13+S13</f>
        <v>0</v>
      </c>
      <c r="R13" s="375"/>
      <c r="S13" s="375"/>
      <c r="T13" s="375">
        <f>T14+T15+T16+T17</f>
        <v>0</v>
      </c>
      <c r="U13" s="376"/>
      <c r="V13" s="375"/>
      <c r="W13" s="375"/>
      <c r="X13" s="375"/>
      <c r="Y13" s="367"/>
      <c r="Z13" s="367"/>
      <c r="AA13" s="375"/>
      <c r="AB13" s="375"/>
      <c r="AC13" s="375"/>
      <c r="AD13" s="375"/>
      <c r="AE13" s="367"/>
      <c r="AF13" s="375"/>
      <c r="AG13" s="375"/>
      <c r="AH13" s="375"/>
      <c r="AI13" s="367"/>
      <c r="AJ13" s="367"/>
      <c r="AK13" s="367">
        <f>C13+G13+K13+Q13+U13+Y13+Z13+AE13+AI13+AJ13</f>
        <v>481822510.20447063</v>
      </c>
      <c r="AL13" s="368"/>
      <c r="AM13" s="369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</row>
    <row r="14" spans="1:97" s="356" customFormat="1" ht="17.25" customHeight="1">
      <c r="A14" s="379" t="s">
        <v>35</v>
      </c>
      <c r="B14" s="380" t="s">
        <v>36</v>
      </c>
      <c r="C14" s="367">
        <f>D14+E14+F14</f>
        <v>2861314</v>
      </c>
      <c r="D14" s="381">
        <f>'ОУ '!I13</f>
        <v>2861314</v>
      </c>
      <c r="E14" s="381"/>
      <c r="F14" s="381"/>
      <c r="G14" s="367"/>
      <c r="H14" s="381"/>
      <c r="I14" s="381"/>
      <c r="J14" s="381"/>
      <c r="K14" s="367">
        <f>L14+M14+N14+O14+P14</f>
        <v>244724399.45769998</v>
      </c>
      <c r="L14" s="381">
        <f>'АПП ДФ'!E8+'ОУ '!J13+'ОУ '!M13+'предп '!F18</f>
        <v>243909137.45769998</v>
      </c>
      <c r="M14" s="381">
        <f>'ОУ '!L13</f>
        <v>277673</v>
      </c>
      <c r="N14" s="381"/>
      <c r="O14" s="381">
        <f>'ОУ '!K13</f>
        <v>537589</v>
      </c>
      <c r="P14" s="381"/>
      <c r="Q14" s="367"/>
      <c r="R14" s="381"/>
      <c r="S14" s="381"/>
      <c r="T14" s="381"/>
      <c r="U14" s="376"/>
      <c r="V14" s="381"/>
      <c r="W14" s="381"/>
      <c r="X14" s="381"/>
      <c r="Y14" s="367"/>
      <c r="Z14" s="367"/>
      <c r="AA14" s="381"/>
      <c r="AB14" s="381"/>
      <c r="AC14" s="381"/>
      <c r="AD14" s="381"/>
      <c r="AE14" s="367"/>
      <c r="AF14" s="381"/>
      <c r="AG14" s="381"/>
      <c r="AH14" s="381"/>
      <c r="AI14" s="367"/>
      <c r="AJ14" s="367"/>
      <c r="AK14" s="367">
        <f>C14+G14+K14+Q14+U14+Y14+Z14+AE14+AI14+AJ14</f>
        <v>247585713.45769998</v>
      </c>
      <c r="AL14" s="368"/>
      <c r="AM14" s="369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</row>
    <row r="15" spans="1:97" s="356" customFormat="1" ht="17.25" customHeight="1">
      <c r="A15" s="379" t="s">
        <v>37</v>
      </c>
      <c r="B15" s="380" t="s">
        <v>38</v>
      </c>
      <c r="C15" s="367">
        <f t="shared" ref="C15:C17" si="5">D15+E15+F15</f>
        <v>445413</v>
      </c>
      <c r="D15" s="381">
        <f>'ОУ '!I15</f>
        <v>445413</v>
      </c>
      <c r="E15" s="381"/>
      <c r="F15" s="381"/>
      <c r="G15" s="367"/>
      <c r="H15" s="381"/>
      <c r="I15" s="381"/>
      <c r="J15" s="381"/>
      <c r="K15" s="367">
        <f>L15+M15+N15+O15+P15</f>
        <v>23145817</v>
      </c>
      <c r="L15" s="381">
        <f>'ОУ '!J15</f>
        <v>1182998</v>
      </c>
      <c r="M15" s="381">
        <f>'ОУ '!L15+'ОУ '!M15+'предп '!F20</f>
        <v>21795457</v>
      </c>
      <c r="N15" s="381"/>
      <c r="O15" s="381">
        <f>'ОУ '!K15</f>
        <v>167362</v>
      </c>
      <c r="P15" s="381"/>
      <c r="Q15" s="367"/>
      <c r="R15" s="381"/>
      <c r="S15" s="381"/>
      <c r="T15" s="381"/>
      <c r="U15" s="376"/>
      <c r="V15" s="381"/>
      <c r="W15" s="381"/>
      <c r="X15" s="381"/>
      <c r="Y15" s="367"/>
      <c r="Z15" s="367"/>
      <c r="AA15" s="381"/>
      <c r="AB15" s="381"/>
      <c r="AC15" s="381"/>
      <c r="AD15" s="381"/>
      <c r="AE15" s="367"/>
      <c r="AF15" s="381"/>
      <c r="AG15" s="381"/>
      <c r="AH15" s="381"/>
      <c r="AI15" s="367"/>
      <c r="AJ15" s="367"/>
      <c r="AK15" s="367">
        <f>C15+G15+K15+Q15+U15+Y15+Z15+AE15+AI15+AJ15</f>
        <v>23591230</v>
      </c>
      <c r="AL15" s="368"/>
      <c r="AM15" s="369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</row>
    <row r="16" spans="1:97" s="356" customFormat="1" ht="17.25" customHeight="1">
      <c r="A16" s="379" t="s">
        <v>39</v>
      </c>
      <c r="B16" s="380" t="s">
        <v>40</v>
      </c>
      <c r="C16" s="367">
        <f t="shared" si="5"/>
        <v>1067434</v>
      </c>
      <c r="D16" s="381">
        <f>'ОУ '!I14</f>
        <v>1067434</v>
      </c>
      <c r="E16" s="381"/>
      <c r="F16" s="381"/>
      <c r="G16" s="367"/>
      <c r="H16" s="381"/>
      <c r="I16" s="381"/>
      <c r="J16" s="381"/>
      <c r="K16" s="367">
        <f>L16+M16+N16+O16+P16</f>
        <v>103591040.44229999</v>
      </c>
      <c r="L16" s="381">
        <f>'ОУ '!J14</f>
        <v>1929381</v>
      </c>
      <c r="M16" s="381">
        <f>'ОУ '!L14</f>
        <v>240006</v>
      </c>
      <c r="N16" s="381">
        <f>'АПП ДФ'!C8+'АПП ДФ'!D8+'предп '!F19</f>
        <v>89806607.442299992</v>
      </c>
      <c r="O16" s="381">
        <f>'ОУ '!K14+'ОУ '!M14</f>
        <v>11615046</v>
      </c>
      <c r="P16" s="381"/>
      <c r="Q16" s="367"/>
      <c r="R16" s="381"/>
      <c r="S16" s="381"/>
      <c r="T16" s="381"/>
      <c r="U16" s="376"/>
      <c r="V16" s="381"/>
      <c r="W16" s="381"/>
      <c r="X16" s="381"/>
      <c r="Y16" s="367"/>
      <c r="Z16" s="367"/>
      <c r="AA16" s="381"/>
      <c r="AB16" s="381"/>
      <c r="AC16" s="381"/>
      <c r="AD16" s="381"/>
      <c r="AE16" s="367"/>
      <c r="AF16" s="381"/>
      <c r="AG16" s="381"/>
      <c r="AH16" s="381"/>
      <c r="AI16" s="367"/>
      <c r="AJ16" s="367"/>
      <c r="AK16" s="367">
        <f>C16+G16+K16+Q16+U16+Y16+Z16+AE16+AI16+AJ16</f>
        <v>104658474.44229999</v>
      </c>
      <c r="AL16" s="368"/>
      <c r="AM16" s="369"/>
      <c r="AN16" s="641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</row>
    <row r="17" spans="1:97" s="356" customFormat="1" ht="17.25" customHeight="1">
      <c r="A17" s="382" t="s">
        <v>1025</v>
      </c>
      <c r="B17" s="383" t="s">
        <v>1026</v>
      </c>
      <c r="C17" s="367">
        <f t="shared" si="5"/>
        <v>2309467</v>
      </c>
      <c r="D17" s="381">
        <f>'ОУ '!I16</f>
        <v>2309467</v>
      </c>
      <c r="E17" s="381"/>
      <c r="F17" s="381"/>
      <c r="G17" s="367"/>
      <c r="H17" s="381"/>
      <c r="I17" s="381"/>
      <c r="J17" s="381"/>
      <c r="K17" s="367">
        <f>L17+M17+N17+O17+P17</f>
        <v>103677625.30447058</v>
      </c>
      <c r="L17" s="381">
        <f>'ОУ '!J16</f>
        <v>339404</v>
      </c>
      <c r="M17" s="381">
        <f>'ОУ '!L16</f>
        <v>71543</v>
      </c>
      <c r="N17" s="381">
        <f>'ОДХ '!E10/1000+'ОУ '!M16+'предп '!F21</f>
        <v>100181681.17647058</v>
      </c>
      <c r="O17" s="381">
        <f>'ОУ '!K16+'ГБ 2017'!G140+'ГБ 2017'!G148</f>
        <v>3084997.128</v>
      </c>
      <c r="P17" s="381"/>
      <c r="Q17" s="367">
        <f t="shared" si="4"/>
        <v>0</v>
      </c>
      <c r="R17" s="381"/>
      <c r="S17" s="381"/>
      <c r="T17" s="384"/>
      <c r="U17" s="376"/>
      <c r="V17" s="381"/>
      <c r="W17" s="381"/>
      <c r="X17" s="381"/>
      <c r="Y17" s="367"/>
      <c r="Z17" s="367"/>
      <c r="AA17" s="381"/>
      <c r="AB17" s="381"/>
      <c r="AC17" s="381"/>
      <c r="AD17" s="381"/>
      <c r="AE17" s="367"/>
      <c r="AF17" s="381"/>
      <c r="AG17" s="381"/>
      <c r="AH17" s="381"/>
      <c r="AI17" s="367"/>
      <c r="AJ17" s="367"/>
      <c r="AK17" s="367">
        <f>C17+G17+K17+Q17+U17+Y17+Z17+AE17+AI17+AJ17</f>
        <v>105987092.30447058</v>
      </c>
      <c r="AL17" s="368"/>
      <c r="AM17" s="369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</row>
    <row r="18" spans="1:97" s="356" customFormat="1">
      <c r="A18" s="385" t="s">
        <v>1053</v>
      </c>
      <c r="B18" s="378" t="s">
        <v>1092</v>
      </c>
      <c r="C18" s="367"/>
      <c r="D18" s="375"/>
      <c r="E18" s="375"/>
      <c r="F18" s="375"/>
      <c r="G18" s="367"/>
      <c r="H18" s="375"/>
      <c r="I18" s="375"/>
      <c r="J18" s="375"/>
      <c r="K18" s="367"/>
      <c r="L18" s="375"/>
      <c r="M18" s="375"/>
      <c r="N18" s="375"/>
      <c r="O18" s="375"/>
      <c r="P18" s="375"/>
      <c r="Q18" s="367"/>
      <c r="R18" s="375"/>
      <c r="S18" s="375"/>
      <c r="T18" s="375"/>
      <c r="U18" s="376"/>
      <c r="V18" s="375"/>
      <c r="W18" s="375"/>
      <c r="X18" s="375"/>
      <c r="Y18" s="367"/>
      <c r="Z18" s="367"/>
      <c r="AA18" s="375"/>
      <c r="AB18" s="375"/>
      <c r="AC18" s="375"/>
      <c r="AD18" s="375"/>
      <c r="AE18" s="367"/>
      <c r="AF18" s="375"/>
      <c r="AG18" s="375"/>
      <c r="AH18" s="375"/>
      <c r="AI18" s="367"/>
      <c r="AJ18" s="367"/>
      <c r="AK18" s="367"/>
      <c r="AL18" s="368"/>
      <c r="AM18" s="369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</row>
    <row r="19" spans="1:97" s="356" customFormat="1" ht="22.5" customHeight="1">
      <c r="A19" s="386" t="s">
        <v>1057</v>
      </c>
      <c r="B19" s="362" t="s">
        <v>1058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8"/>
      <c r="AM19" s="369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55"/>
      <c r="BT19" s="355"/>
      <c r="BU19" s="355"/>
      <c r="BV19" s="355"/>
      <c r="BW19" s="355"/>
      <c r="BX19" s="355"/>
      <c r="BY19" s="355"/>
      <c r="BZ19" s="355"/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</row>
    <row r="20" spans="1:97" s="356" customFormat="1">
      <c r="A20" s="385" t="s">
        <v>1055</v>
      </c>
      <c r="B20" s="378" t="s">
        <v>1056</v>
      </c>
      <c r="C20" s="367"/>
      <c r="D20" s="375"/>
      <c r="E20" s="375"/>
      <c r="F20" s="375"/>
      <c r="G20" s="367"/>
      <c r="H20" s="375"/>
      <c r="I20" s="375"/>
      <c r="J20" s="375"/>
      <c r="K20" s="367"/>
      <c r="L20" s="375"/>
      <c r="M20" s="375"/>
      <c r="N20" s="375"/>
      <c r="O20" s="375"/>
      <c r="P20" s="375"/>
      <c r="Q20" s="367"/>
      <c r="R20" s="375"/>
      <c r="S20" s="375"/>
      <c r="T20" s="375"/>
      <c r="U20" s="376"/>
      <c r="V20" s="375"/>
      <c r="W20" s="375"/>
      <c r="X20" s="375"/>
      <c r="Y20" s="367"/>
      <c r="Z20" s="367"/>
      <c r="AA20" s="375"/>
      <c r="AB20" s="375"/>
      <c r="AC20" s="375"/>
      <c r="AD20" s="375"/>
      <c r="AE20" s="367"/>
      <c r="AF20" s="375"/>
      <c r="AG20" s="375"/>
      <c r="AH20" s="375"/>
      <c r="AI20" s="367"/>
      <c r="AJ20" s="367"/>
      <c r="AK20" s="367"/>
      <c r="AL20" s="368"/>
      <c r="AM20" s="369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</row>
    <row r="21" spans="1:97" s="356" customFormat="1">
      <c r="A21" s="385" t="s">
        <v>1054</v>
      </c>
      <c r="B21" s="378" t="s">
        <v>1067</v>
      </c>
      <c r="C21" s="367"/>
      <c r="D21" s="375"/>
      <c r="E21" s="375"/>
      <c r="F21" s="375"/>
      <c r="G21" s="367"/>
      <c r="H21" s="375"/>
      <c r="I21" s="375"/>
      <c r="J21" s="375"/>
      <c r="K21" s="367"/>
      <c r="L21" s="375"/>
      <c r="M21" s="375"/>
      <c r="N21" s="375"/>
      <c r="O21" s="375"/>
      <c r="P21" s="375"/>
      <c r="Q21" s="367"/>
      <c r="R21" s="375"/>
      <c r="S21" s="375"/>
      <c r="T21" s="375"/>
      <c r="U21" s="376"/>
      <c r="V21" s="375"/>
      <c r="W21" s="375"/>
      <c r="X21" s="375"/>
      <c r="Y21" s="367"/>
      <c r="Z21" s="367"/>
      <c r="AA21" s="375"/>
      <c r="AB21" s="375"/>
      <c r="AC21" s="375"/>
      <c r="AD21" s="375"/>
      <c r="AE21" s="367"/>
      <c r="AF21" s="375"/>
      <c r="AG21" s="375"/>
      <c r="AH21" s="375"/>
      <c r="AI21" s="367"/>
      <c r="AJ21" s="367"/>
      <c r="AK21" s="367"/>
      <c r="AL21" s="368"/>
      <c r="AM21" s="369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</row>
    <row r="22" spans="1:97" s="356" customFormat="1">
      <c r="A22" s="365" t="s">
        <v>45</v>
      </c>
      <c r="B22" s="365" t="s">
        <v>46</v>
      </c>
      <c r="C22" s="367">
        <f>D22+E22+F22</f>
        <v>7883</v>
      </c>
      <c r="D22" s="367">
        <f>D23</f>
        <v>7883</v>
      </c>
      <c r="E22" s="367"/>
      <c r="F22" s="367"/>
      <c r="G22" s="367">
        <f>H22</f>
        <v>0</v>
      </c>
      <c r="H22" s="367"/>
      <c r="I22" s="367"/>
      <c r="J22" s="367"/>
      <c r="K22" s="367">
        <f>L22+M22+N22+O22+P22</f>
        <v>549877</v>
      </c>
      <c r="L22" s="367">
        <f>L23</f>
        <v>549877</v>
      </c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>
        <f>C22+G22+K22+Q22+U22+Y22+Z22+AE22+AI22+AJ22</f>
        <v>557760</v>
      </c>
      <c r="AL22" s="368">
        <f>AK22-'HF-HC '!Q23</f>
        <v>4482</v>
      </c>
      <c r="AM22" s="369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</row>
    <row r="23" spans="1:97" s="356" customFormat="1">
      <c r="A23" s="377" t="s">
        <v>1059</v>
      </c>
      <c r="B23" s="378" t="s">
        <v>1068</v>
      </c>
      <c r="C23" s="367"/>
      <c r="D23" s="375">
        <f>'ОУ '!I19</f>
        <v>7883</v>
      </c>
      <c r="E23" s="375"/>
      <c r="F23" s="375"/>
      <c r="G23" s="367"/>
      <c r="H23" s="375"/>
      <c r="I23" s="375"/>
      <c r="J23" s="375"/>
      <c r="K23" s="367"/>
      <c r="L23" s="375">
        <f>'ОУ '!J19</f>
        <v>549877</v>
      </c>
      <c r="M23" s="375"/>
      <c r="N23" s="375"/>
      <c r="O23" s="375"/>
      <c r="P23" s="375"/>
      <c r="Q23" s="367"/>
      <c r="R23" s="375"/>
      <c r="S23" s="375"/>
      <c r="T23" s="375"/>
      <c r="U23" s="376"/>
      <c r="V23" s="375"/>
      <c r="W23" s="375"/>
      <c r="X23" s="375"/>
      <c r="Y23" s="367"/>
      <c r="Z23" s="367"/>
      <c r="AA23" s="375"/>
      <c r="AB23" s="375"/>
      <c r="AC23" s="375"/>
      <c r="AD23" s="375"/>
      <c r="AE23" s="367"/>
      <c r="AF23" s="375"/>
      <c r="AG23" s="375"/>
      <c r="AH23" s="375"/>
      <c r="AI23" s="367"/>
      <c r="AJ23" s="367"/>
      <c r="AK23" s="367"/>
      <c r="AL23" s="368"/>
      <c r="AM23" s="369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</row>
    <row r="24" spans="1:97" s="356" customFormat="1">
      <c r="A24" s="377" t="s">
        <v>1060</v>
      </c>
      <c r="B24" s="378" t="s">
        <v>1069</v>
      </c>
      <c r="C24" s="367"/>
      <c r="D24" s="375"/>
      <c r="E24" s="375"/>
      <c r="F24" s="375"/>
      <c r="G24" s="367"/>
      <c r="H24" s="375"/>
      <c r="I24" s="375"/>
      <c r="J24" s="375"/>
      <c r="K24" s="367"/>
      <c r="L24" s="375"/>
      <c r="M24" s="375"/>
      <c r="N24" s="375"/>
      <c r="O24" s="375"/>
      <c r="P24" s="375"/>
      <c r="Q24" s="367"/>
      <c r="R24" s="375"/>
      <c r="S24" s="375"/>
      <c r="T24" s="375"/>
      <c r="U24" s="376"/>
      <c r="V24" s="375"/>
      <c r="W24" s="375"/>
      <c r="X24" s="375"/>
      <c r="Y24" s="367"/>
      <c r="Z24" s="367"/>
      <c r="AA24" s="375"/>
      <c r="AB24" s="375"/>
      <c r="AC24" s="375"/>
      <c r="AD24" s="375"/>
      <c r="AE24" s="367"/>
      <c r="AF24" s="375"/>
      <c r="AG24" s="375"/>
      <c r="AH24" s="375"/>
      <c r="AI24" s="367"/>
      <c r="AJ24" s="367"/>
      <c r="AK24" s="367"/>
      <c r="AL24" s="368"/>
      <c r="AM24" s="369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</row>
    <row r="25" spans="1:97" s="356" customFormat="1">
      <c r="A25" s="377" t="s">
        <v>1061</v>
      </c>
      <c r="B25" s="378" t="s">
        <v>1070</v>
      </c>
      <c r="C25" s="367"/>
      <c r="D25" s="375"/>
      <c r="E25" s="375"/>
      <c r="F25" s="375"/>
      <c r="G25" s="367"/>
      <c r="H25" s="375"/>
      <c r="I25" s="375"/>
      <c r="J25" s="375"/>
      <c r="K25" s="367"/>
      <c r="L25" s="375"/>
      <c r="M25" s="375"/>
      <c r="N25" s="375"/>
      <c r="O25" s="375"/>
      <c r="P25" s="375"/>
      <c r="Q25" s="367"/>
      <c r="R25" s="375"/>
      <c r="S25" s="375"/>
      <c r="T25" s="375"/>
      <c r="U25" s="376"/>
      <c r="V25" s="375"/>
      <c r="W25" s="375"/>
      <c r="X25" s="375"/>
      <c r="Y25" s="367"/>
      <c r="Z25" s="367"/>
      <c r="AA25" s="375"/>
      <c r="AB25" s="375"/>
      <c r="AC25" s="375"/>
      <c r="AD25" s="375"/>
      <c r="AE25" s="367"/>
      <c r="AF25" s="375"/>
      <c r="AG25" s="375"/>
      <c r="AH25" s="375"/>
      <c r="AI25" s="367"/>
      <c r="AJ25" s="367"/>
      <c r="AK25" s="367"/>
      <c r="AL25" s="368"/>
      <c r="AM25" s="369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</row>
    <row r="26" spans="1:97" s="356" customFormat="1">
      <c r="A26" s="377" t="s">
        <v>1062</v>
      </c>
      <c r="B26" s="378" t="s">
        <v>1071</v>
      </c>
      <c r="C26" s="367"/>
      <c r="D26" s="375"/>
      <c r="E26" s="375"/>
      <c r="F26" s="375"/>
      <c r="G26" s="367"/>
      <c r="H26" s="375"/>
      <c r="I26" s="375"/>
      <c r="J26" s="375"/>
      <c r="K26" s="367"/>
      <c r="L26" s="375"/>
      <c r="M26" s="375"/>
      <c r="N26" s="375"/>
      <c r="O26" s="375"/>
      <c r="P26" s="375"/>
      <c r="Q26" s="367"/>
      <c r="R26" s="375"/>
      <c r="S26" s="375"/>
      <c r="T26" s="375"/>
      <c r="U26" s="376"/>
      <c r="V26" s="375"/>
      <c r="W26" s="375"/>
      <c r="X26" s="375"/>
      <c r="Y26" s="367"/>
      <c r="Z26" s="367"/>
      <c r="AA26" s="375"/>
      <c r="AB26" s="375"/>
      <c r="AC26" s="375"/>
      <c r="AD26" s="375"/>
      <c r="AE26" s="367"/>
      <c r="AF26" s="375"/>
      <c r="AG26" s="375"/>
      <c r="AH26" s="375"/>
      <c r="AI26" s="367"/>
      <c r="AJ26" s="367"/>
      <c r="AK26" s="367"/>
      <c r="AL26" s="368"/>
      <c r="AM26" s="369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/>
      <c r="CL26" s="355"/>
      <c r="CM26" s="355"/>
      <c r="CN26" s="355"/>
      <c r="CO26" s="355"/>
      <c r="CP26" s="355"/>
      <c r="CQ26" s="355"/>
      <c r="CR26" s="355"/>
      <c r="CS26" s="355"/>
    </row>
    <row r="27" spans="1:97" s="356" customFormat="1">
      <c r="A27" s="365" t="s">
        <v>47</v>
      </c>
      <c r="B27" s="365" t="s">
        <v>48</v>
      </c>
      <c r="C27" s="367">
        <f t="shared" ref="C27:C36" si="6">D27+E27+F27</f>
        <v>141708.40000000002</v>
      </c>
      <c r="D27" s="367">
        <f>D29+D30+D28</f>
        <v>76069.900000000009</v>
      </c>
      <c r="E27" s="367"/>
      <c r="F27" s="367">
        <f>F29+F30+F28</f>
        <v>65638.5</v>
      </c>
      <c r="G27" s="367"/>
      <c r="H27" s="367"/>
      <c r="I27" s="367"/>
      <c r="J27" s="367"/>
      <c r="K27" s="367">
        <f>L27+M27+N27+O27+P27</f>
        <v>13039.4</v>
      </c>
      <c r="L27" s="367">
        <f>L28+L29+L30</f>
        <v>13039.4</v>
      </c>
      <c r="M27" s="367">
        <f t="shared" ref="M27:P27" si="7">M28+M29+M30</f>
        <v>0</v>
      </c>
      <c r="N27" s="367">
        <f t="shared" si="7"/>
        <v>0</v>
      </c>
      <c r="O27" s="367">
        <f t="shared" si="7"/>
        <v>0</v>
      </c>
      <c r="P27" s="367">
        <f t="shared" si="7"/>
        <v>0</v>
      </c>
      <c r="Q27" s="367">
        <f>R27+T27+S27</f>
        <v>51696332.08608</v>
      </c>
      <c r="R27" s="367">
        <f>R29+R30+R28</f>
        <v>51696332.08608</v>
      </c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>
        <f>C27+G27+K27+Q27+U27+Y27+Z27+AE27+AI27+AJ27</f>
        <v>51851079.886079997</v>
      </c>
      <c r="AL27" s="368"/>
      <c r="AM27" s="369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5"/>
      <c r="CS27" s="355"/>
    </row>
    <row r="28" spans="1:97" s="356" customFormat="1">
      <c r="A28" s="377" t="s">
        <v>1063</v>
      </c>
      <c r="B28" s="378" t="s">
        <v>1064</v>
      </c>
      <c r="C28" s="367"/>
      <c r="D28" s="375"/>
      <c r="E28" s="375"/>
      <c r="F28" s="375"/>
      <c r="G28" s="367"/>
      <c r="H28" s="375"/>
      <c r="I28" s="375"/>
      <c r="J28" s="375"/>
      <c r="K28" s="367"/>
      <c r="L28" s="375"/>
      <c r="M28" s="375"/>
      <c r="N28" s="375"/>
      <c r="O28" s="375"/>
      <c r="P28" s="375"/>
      <c r="Q28" s="367"/>
      <c r="R28" s="375"/>
      <c r="S28" s="375"/>
      <c r="T28" s="375"/>
      <c r="U28" s="376"/>
      <c r="V28" s="375"/>
      <c r="W28" s="375"/>
      <c r="X28" s="375"/>
      <c r="Y28" s="367"/>
      <c r="Z28" s="367"/>
      <c r="AA28" s="375"/>
      <c r="AB28" s="375"/>
      <c r="AC28" s="375"/>
      <c r="AD28" s="375"/>
      <c r="AE28" s="367"/>
      <c r="AF28" s="375"/>
      <c r="AG28" s="375"/>
      <c r="AH28" s="375"/>
      <c r="AI28" s="367"/>
      <c r="AJ28" s="367"/>
      <c r="AK28" s="367"/>
      <c r="AL28" s="368"/>
      <c r="AM28" s="369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</row>
    <row r="29" spans="1:97" s="356" customFormat="1">
      <c r="A29" s="371" t="s">
        <v>49</v>
      </c>
      <c r="B29" s="372" t="s">
        <v>50</v>
      </c>
      <c r="C29" s="367">
        <f t="shared" si="6"/>
        <v>141708.40000000002</v>
      </c>
      <c r="D29" s="375">
        <f>'КОМУ '!J8</f>
        <v>76069.900000000009</v>
      </c>
      <c r="E29" s="375"/>
      <c r="F29" s="375">
        <f>'КОМУ '!V8</f>
        <v>65638.5</v>
      </c>
      <c r="G29" s="367"/>
      <c r="H29" s="375"/>
      <c r="I29" s="375"/>
      <c r="J29" s="375"/>
      <c r="K29" s="367">
        <f t="shared" ref="K29:K36" si="8">L29+M29+N29+O29+P29</f>
        <v>13039.4</v>
      </c>
      <c r="L29" s="375">
        <f>'КОМУ '!AG8</f>
        <v>13039.4</v>
      </c>
      <c r="M29" s="375"/>
      <c r="N29" s="375"/>
      <c r="O29" s="375"/>
      <c r="P29" s="375"/>
      <c r="Q29" s="367"/>
      <c r="R29" s="375"/>
      <c r="S29" s="375"/>
      <c r="T29" s="375"/>
      <c r="U29" s="376"/>
      <c r="V29" s="375"/>
      <c r="W29" s="375"/>
      <c r="X29" s="375"/>
      <c r="Y29" s="367"/>
      <c r="Z29" s="367"/>
      <c r="AA29" s="375"/>
      <c r="AB29" s="375"/>
      <c r="AC29" s="375"/>
      <c r="AD29" s="375"/>
      <c r="AE29" s="367"/>
      <c r="AF29" s="375"/>
      <c r="AG29" s="375"/>
      <c r="AH29" s="375"/>
      <c r="AI29" s="367"/>
      <c r="AJ29" s="367"/>
      <c r="AK29" s="367">
        <f>C29+G29+K29+Q29+U29+Y29+Z29+AE29+AI29+AJ29</f>
        <v>154747.80000000002</v>
      </c>
      <c r="AL29" s="368"/>
      <c r="AM29" s="369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355"/>
      <c r="BK29" s="355"/>
      <c r="BL29" s="355"/>
      <c r="BM29" s="355"/>
      <c r="BN29" s="355"/>
      <c r="BO29" s="355"/>
      <c r="BP29" s="355"/>
      <c r="BQ29" s="355"/>
      <c r="BR29" s="355"/>
      <c r="BS29" s="355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5"/>
      <c r="CF29" s="355"/>
      <c r="CG29" s="355"/>
      <c r="CH29" s="355"/>
      <c r="CI29" s="355"/>
      <c r="CJ29" s="355"/>
      <c r="CK29" s="355"/>
      <c r="CL29" s="355"/>
      <c r="CM29" s="355"/>
      <c r="CN29" s="355"/>
      <c r="CO29" s="355"/>
      <c r="CP29" s="355"/>
      <c r="CQ29" s="355"/>
      <c r="CR29" s="355"/>
      <c r="CS29" s="355"/>
    </row>
    <row r="30" spans="1:97" s="356" customFormat="1">
      <c r="A30" s="371" t="s">
        <v>51</v>
      </c>
      <c r="B30" s="372" t="s">
        <v>52</v>
      </c>
      <c r="C30" s="367"/>
      <c r="D30" s="375"/>
      <c r="E30" s="375"/>
      <c r="F30" s="375"/>
      <c r="G30" s="367"/>
      <c r="H30" s="375"/>
      <c r="I30" s="375"/>
      <c r="J30" s="375"/>
      <c r="K30" s="367"/>
      <c r="L30" s="375"/>
      <c r="M30" s="375"/>
      <c r="N30" s="375"/>
      <c r="O30" s="375"/>
      <c r="P30" s="375"/>
      <c r="Q30" s="367">
        <f>R30+T30+S30</f>
        <v>51696332.08608</v>
      </c>
      <c r="R30" s="375">
        <f>'ГБ 2017'!G29+'ГБ 2017'!G151+'ГБ 2017'!G156+'ГБ 2017'!G162+'ГБ 2017'!G197+'ГБ 2017'!G220</f>
        <v>51696332.08608</v>
      </c>
      <c r="S30" s="375"/>
      <c r="T30" s="375"/>
      <c r="U30" s="376"/>
      <c r="V30" s="375"/>
      <c r="W30" s="375"/>
      <c r="X30" s="375"/>
      <c r="Y30" s="367"/>
      <c r="Z30" s="367"/>
      <c r="AA30" s="375"/>
      <c r="AB30" s="375"/>
      <c r="AC30" s="375"/>
      <c r="AD30" s="375"/>
      <c r="AE30" s="367"/>
      <c r="AF30" s="375"/>
      <c r="AG30" s="375"/>
      <c r="AH30" s="375"/>
      <c r="AI30" s="367"/>
      <c r="AJ30" s="367"/>
      <c r="AK30" s="367">
        <f t="shared" ref="AK30:AK39" si="9">C30+G30+K30+Q30+U30+Y30+Z30+AE30+AI30+AJ30</f>
        <v>51696332.08608</v>
      </c>
      <c r="AL30" s="368"/>
      <c r="AM30" s="369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55"/>
      <c r="CF30" s="355"/>
      <c r="CG30" s="355"/>
      <c r="CH30" s="355"/>
      <c r="CI30" s="355"/>
      <c r="CJ30" s="355"/>
      <c r="CK30" s="355"/>
      <c r="CL30" s="355"/>
      <c r="CM30" s="355"/>
      <c r="CN30" s="355"/>
      <c r="CO30" s="355"/>
      <c r="CP30" s="355"/>
      <c r="CQ30" s="355"/>
      <c r="CR30" s="355"/>
      <c r="CS30" s="355"/>
    </row>
    <row r="31" spans="1:97" s="356" customFormat="1">
      <c r="A31" s="365" t="s">
        <v>53</v>
      </c>
      <c r="B31" s="365" t="s">
        <v>54</v>
      </c>
      <c r="C31" s="367">
        <f t="shared" si="6"/>
        <v>1017664.3999999999</v>
      </c>
      <c r="D31" s="367">
        <f>D32+D36</f>
        <v>779632.2</v>
      </c>
      <c r="E31" s="367"/>
      <c r="F31" s="367">
        <f t="shared" ref="F31" si="10">F32+F36</f>
        <v>238032.2</v>
      </c>
      <c r="G31" s="367"/>
      <c r="H31" s="367"/>
      <c r="I31" s="367"/>
      <c r="J31" s="367"/>
      <c r="K31" s="367">
        <f>L31+M31+N31+O31+P31</f>
        <v>11157.2</v>
      </c>
      <c r="L31" s="367">
        <f>L32+L36</f>
        <v>8666.6</v>
      </c>
      <c r="M31" s="367"/>
      <c r="N31" s="367"/>
      <c r="O31" s="367">
        <f>O32+O36</f>
        <v>2490.6</v>
      </c>
      <c r="P31" s="367"/>
      <c r="Q31" s="367"/>
      <c r="R31" s="367"/>
      <c r="S31" s="367"/>
      <c r="T31" s="367"/>
      <c r="U31" s="367">
        <f>V31+W31+X31</f>
        <v>451363055.1099</v>
      </c>
      <c r="V31" s="367">
        <f>V32+V33+V34+V35+V36</f>
        <v>348428955.1099</v>
      </c>
      <c r="W31" s="367">
        <f>W32+W36</f>
        <v>102934100</v>
      </c>
      <c r="X31" s="367">
        <f>X32+X36</f>
        <v>0</v>
      </c>
      <c r="Y31" s="367"/>
      <c r="Z31" s="367"/>
      <c r="AA31" s="367"/>
      <c r="AB31" s="367"/>
      <c r="AC31" s="367"/>
      <c r="AD31" s="367"/>
      <c r="AE31" s="367">
        <f t="shared" ref="AE31:AE36" si="11">AG31+AH31+AF31</f>
        <v>0</v>
      </c>
      <c r="AF31" s="367"/>
      <c r="AG31" s="367">
        <f>AG32+AG36</f>
        <v>0</v>
      </c>
      <c r="AH31" s="367"/>
      <c r="AI31" s="367"/>
      <c r="AJ31" s="367"/>
      <c r="AK31" s="367">
        <f>C31+G31+K31+Q31+U31+Y31+Z31+AE31+AI31+AJ31</f>
        <v>452391876.70990002</v>
      </c>
      <c r="AL31" s="368"/>
      <c r="AM31" s="369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  <c r="BK31" s="355"/>
      <c r="BL31" s="355"/>
      <c r="BM31" s="355"/>
      <c r="BN31" s="355"/>
      <c r="BO31" s="355"/>
      <c r="BP31" s="355"/>
      <c r="BQ31" s="355"/>
      <c r="BR31" s="355"/>
      <c r="BS31" s="355"/>
      <c r="BT31" s="355"/>
      <c r="BU31" s="355"/>
      <c r="BV31" s="355"/>
      <c r="BW31" s="355"/>
      <c r="BX31" s="355"/>
      <c r="BY31" s="355"/>
      <c r="BZ31" s="355"/>
      <c r="CA31" s="355"/>
      <c r="CB31" s="355"/>
      <c r="CC31" s="355"/>
      <c r="CD31" s="355"/>
      <c r="CE31" s="355"/>
      <c r="CF31" s="355"/>
      <c r="CG31" s="355"/>
      <c r="CH31" s="355"/>
      <c r="CI31" s="355"/>
      <c r="CJ31" s="355"/>
      <c r="CK31" s="355"/>
      <c r="CL31" s="355"/>
      <c r="CM31" s="355"/>
      <c r="CN31" s="355"/>
      <c r="CO31" s="355"/>
      <c r="CP31" s="355"/>
      <c r="CQ31" s="355"/>
      <c r="CR31" s="355"/>
      <c r="CS31" s="355"/>
    </row>
    <row r="32" spans="1:97" s="387" customFormat="1" ht="22.5">
      <c r="A32" s="371" t="s">
        <v>55</v>
      </c>
      <c r="B32" s="372" t="s">
        <v>56</v>
      </c>
      <c r="C32" s="367"/>
      <c r="D32" s="375"/>
      <c r="E32" s="375"/>
      <c r="F32" s="375"/>
      <c r="G32" s="367"/>
      <c r="H32" s="375"/>
      <c r="I32" s="375"/>
      <c r="J32" s="375"/>
      <c r="K32" s="367"/>
      <c r="L32" s="375"/>
      <c r="M32" s="375"/>
      <c r="N32" s="375"/>
      <c r="O32" s="375"/>
      <c r="P32" s="375"/>
      <c r="Q32" s="367"/>
      <c r="R32" s="375"/>
      <c r="S32" s="375"/>
      <c r="T32" s="375"/>
      <c r="U32" s="376">
        <f t="shared" ref="U32" si="12">V32+W32+X32</f>
        <v>348428955.1099</v>
      </c>
      <c r="V32" s="375">
        <f>'ГБ 2017'!G96+'ГБ 2017'!G98+'ГБ 2017'!G101+'ГБ 2017'!G103+'ГБ 2017'!G106+'ГБ 2017'!G112+'ГБ 2017'!G117+'ГБ 2017'!G119+'ГБ 2017'!G121+'ГБ 2017'!G123+'ГБ 2017'!G126+'ГБ 2017'!G131+'ГБ 2017'!G135+'ГБ 2017'!G143+'Розница ЛС '!O26*1000</f>
        <v>348428955.1099</v>
      </c>
      <c r="W32" s="375"/>
      <c r="X32" s="375"/>
      <c r="Y32" s="367"/>
      <c r="Z32" s="367"/>
      <c r="AA32" s="375"/>
      <c r="AB32" s="375"/>
      <c r="AC32" s="375"/>
      <c r="AD32" s="375"/>
      <c r="AE32" s="367"/>
      <c r="AF32" s="375"/>
      <c r="AG32" s="375"/>
      <c r="AH32" s="375"/>
      <c r="AI32" s="367"/>
      <c r="AJ32" s="367"/>
      <c r="AK32" s="367">
        <f t="shared" si="9"/>
        <v>348428955.1099</v>
      </c>
      <c r="AL32" s="368"/>
      <c r="AM32" s="369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55"/>
      <c r="BN32" s="355"/>
      <c r="BO32" s="355"/>
      <c r="BP32" s="355"/>
      <c r="BQ32" s="355"/>
      <c r="BR32" s="355"/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5"/>
      <c r="CF32" s="355"/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</row>
    <row r="33" spans="1:97" s="355" customFormat="1" ht="22.5">
      <c r="A33" s="388" t="s">
        <v>1065</v>
      </c>
      <c r="B33" s="383" t="s">
        <v>1072</v>
      </c>
      <c r="C33" s="367"/>
      <c r="D33" s="381"/>
      <c r="E33" s="381"/>
      <c r="F33" s="381"/>
      <c r="G33" s="367"/>
      <c r="H33" s="381"/>
      <c r="I33" s="381"/>
      <c r="J33" s="381"/>
      <c r="K33" s="367"/>
      <c r="L33" s="381"/>
      <c r="M33" s="381"/>
      <c r="N33" s="381"/>
      <c r="O33" s="381"/>
      <c r="P33" s="381"/>
      <c r="Q33" s="367"/>
      <c r="R33" s="381"/>
      <c r="S33" s="381"/>
      <c r="T33" s="381"/>
      <c r="U33" s="376"/>
      <c r="V33" s="381"/>
      <c r="W33" s="381"/>
      <c r="X33" s="381"/>
      <c r="Y33" s="367"/>
      <c r="Z33" s="367"/>
      <c r="AA33" s="381"/>
      <c r="AB33" s="381"/>
      <c r="AC33" s="381"/>
      <c r="AD33" s="381"/>
      <c r="AE33" s="367"/>
      <c r="AF33" s="381"/>
      <c r="AG33" s="381"/>
      <c r="AH33" s="381"/>
      <c r="AI33" s="367"/>
      <c r="AJ33" s="367"/>
      <c r="AK33" s="367"/>
      <c r="AL33" s="368"/>
      <c r="AM33" s="369"/>
    </row>
    <row r="34" spans="1:97" s="355" customFormat="1" ht="22.5">
      <c r="A34" s="388" t="s">
        <v>1073</v>
      </c>
      <c r="B34" s="383" t="s">
        <v>1074</v>
      </c>
      <c r="C34" s="367"/>
      <c r="D34" s="381"/>
      <c r="E34" s="381"/>
      <c r="F34" s="381"/>
      <c r="G34" s="367"/>
      <c r="H34" s="381"/>
      <c r="I34" s="381"/>
      <c r="J34" s="381"/>
      <c r="K34" s="367"/>
      <c r="L34" s="381"/>
      <c r="M34" s="381"/>
      <c r="N34" s="381"/>
      <c r="O34" s="381"/>
      <c r="P34" s="381"/>
      <c r="Q34" s="367"/>
      <c r="R34" s="381"/>
      <c r="S34" s="381"/>
      <c r="T34" s="381"/>
      <c r="U34" s="376"/>
      <c r="V34" s="381"/>
      <c r="W34" s="381"/>
      <c r="X34" s="381"/>
      <c r="Y34" s="367"/>
      <c r="Z34" s="367"/>
      <c r="AA34" s="381"/>
      <c r="AB34" s="381"/>
      <c r="AC34" s="381"/>
      <c r="AD34" s="381"/>
      <c r="AE34" s="367"/>
      <c r="AF34" s="381"/>
      <c r="AG34" s="381"/>
      <c r="AH34" s="381"/>
      <c r="AI34" s="367"/>
      <c r="AJ34" s="367"/>
      <c r="AK34" s="367"/>
      <c r="AL34" s="368"/>
      <c r="AM34" s="369"/>
    </row>
    <row r="35" spans="1:97" s="355" customFormat="1" ht="22.5">
      <c r="A35" s="388" t="s">
        <v>1075</v>
      </c>
      <c r="B35" s="383" t="s">
        <v>1076</v>
      </c>
      <c r="C35" s="367"/>
      <c r="D35" s="381"/>
      <c r="E35" s="381"/>
      <c r="F35" s="381"/>
      <c r="G35" s="367"/>
      <c r="H35" s="381"/>
      <c r="I35" s="381"/>
      <c r="J35" s="381"/>
      <c r="K35" s="367"/>
      <c r="L35" s="381"/>
      <c r="M35" s="381"/>
      <c r="N35" s="381"/>
      <c r="O35" s="381"/>
      <c r="P35" s="381"/>
      <c r="Q35" s="367"/>
      <c r="R35" s="381"/>
      <c r="S35" s="381"/>
      <c r="T35" s="381"/>
      <c r="U35" s="376"/>
      <c r="V35" s="381"/>
      <c r="W35" s="381"/>
      <c r="X35" s="381"/>
      <c r="Y35" s="367"/>
      <c r="Z35" s="367"/>
      <c r="AA35" s="381"/>
      <c r="AB35" s="381"/>
      <c r="AC35" s="381"/>
      <c r="AD35" s="381"/>
      <c r="AE35" s="367"/>
      <c r="AF35" s="381"/>
      <c r="AG35" s="381"/>
      <c r="AH35" s="381"/>
      <c r="AI35" s="367"/>
      <c r="AJ35" s="367"/>
      <c r="AK35" s="367"/>
      <c r="AL35" s="368"/>
      <c r="AM35" s="369"/>
    </row>
    <row r="36" spans="1:97" s="356" customFormat="1" ht="22.5">
      <c r="A36" s="371" t="s">
        <v>57</v>
      </c>
      <c r="B36" s="372" t="s">
        <v>58</v>
      </c>
      <c r="C36" s="367">
        <f t="shared" si="6"/>
        <v>1017664.3999999999</v>
      </c>
      <c r="D36" s="375">
        <f>'КОМУ '!J9+'КОМУ '!K9+'КОМУ '!L9</f>
        <v>779632.2</v>
      </c>
      <c r="E36" s="375"/>
      <c r="F36" s="375">
        <f>'КОМУ '!Z9+'КОМУ '!V9+'КОМУ '!R9+'КОМУ '!AB9</f>
        <v>238032.2</v>
      </c>
      <c r="G36" s="367"/>
      <c r="H36" s="375"/>
      <c r="I36" s="375"/>
      <c r="J36" s="375"/>
      <c r="K36" s="367">
        <f t="shared" si="8"/>
        <v>11157.2</v>
      </c>
      <c r="L36" s="375">
        <f>'КОМУ '!AG9</f>
        <v>8666.6</v>
      </c>
      <c r="M36" s="375"/>
      <c r="N36" s="375"/>
      <c r="O36" s="375">
        <f>'КОМУ '!AM9</f>
        <v>2490.6</v>
      </c>
      <c r="P36" s="375"/>
      <c r="Q36" s="367"/>
      <c r="R36" s="375"/>
      <c r="S36" s="375"/>
      <c r="T36" s="375"/>
      <c r="U36" s="376">
        <f>V36+W36+X36</f>
        <v>102934100</v>
      </c>
      <c r="V36" s="375"/>
      <c r="W36" s="375">
        <f>'Розница ЛС '!O27*1000</f>
        <v>102934100</v>
      </c>
      <c r="X36" s="375"/>
      <c r="Y36" s="367"/>
      <c r="Z36" s="367"/>
      <c r="AA36" s="375"/>
      <c r="AB36" s="375"/>
      <c r="AC36" s="375"/>
      <c r="AD36" s="375"/>
      <c r="AE36" s="367">
        <f t="shared" si="11"/>
        <v>0</v>
      </c>
      <c r="AF36" s="375"/>
      <c r="AG36" s="375"/>
      <c r="AH36" s="375"/>
      <c r="AI36" s="367"/>
      <c r="AJ36" s="367"/>
      <c r="AK36" s="367">
        <f t="shared" si="9"/>
        <v>103962921.59999999</v>
      </c>
      <c r="AL36" s="368"/>
      <c r="AM36" s="369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355"/>
      <c r="CP36" s="355"/>
      <c r="CQ36" s="355"/>
      <c r="CR36" s="355"/>
      <c r="CS36" s="355"/>
    </row>
    <row r="37" spans="1:97" s="356" customFormat="1">
      <c r="A37" s="365" t="s">
        <v>59</v>
      </c>
      <c r="B37" s="365" t="s">
        <v>60</v>
      </c>
      <c r="C37" s="367"/>
      <c r="D37" s="367"/>
      <c r="E37" s="367"/>
      <c r="F37" s="367"/>
      <c r="G37" s="367">
        <f>H37+J37+I37</f>
        <v>0</v>
      </c>
      <c r="H37" s="367">
        <f>H38+H39+H42+H41+H43</f>
        <v>0</v>
      </c>
      <c r="I37" s="367">
        <f>I38+I39+I42+I41+I43</f>
        <v>0</v>
      </c>
      <c r="J37" s="367">
        <f>J38+J39+J42+J41+J43</f>
        <v>0</v>
      </c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>
        <f>Y38+Y39+Y42+Y41+Y43+Y40</f>
        <v>65431069.998100005</v>
      </c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>
        <f t="shared" si="9"/>
        <v>65431069.998100005</v>
      </c>
      <c r="AL37" s="368"/>
      <c r="AM37" s="369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</row>
    <row r="38" spans="1:97" s="356" customFormat="1" ht="24.75" customHeight="1">
      <c r="A38" s="371" t="s">
        <v>61</v>
      </c>
      <c r="B38" s="372" t="s">
        <v>62</v>
      </c>
      <c r="C38" s="367"/>
      <c r="D38" s="375"/>
      <c r="E38" s="375"/>
      <c r="F38" s="375"/>
      <c r="G38" s="367"/>
      <c r="H38" s="375"/>
      <c r="I38" s="375"/>
      <c r="J38" s="375"/>
      <c r="K38" s="367"/>
      <c r="L38" s="375"/>
      <c r="M38" s="375"/>
      <c r="N38" s="375"/>
      <c r="O38" s="375"/>
      <c r="P38" s="375"/>
      <c r="Q38" s="367"/>
      <c r="R38" s="375"/>
      <c r="S38" s="375"/>
      <c r="T38" s="375"/>
      <c r="U38" s="376"/>
      <c r="V38" s="375"/>
      <c r="W38" s="375"/>
      <c r="X38" s="375"/>
      <c r="Y38" s="367">
        <f>'ГБ 2017'!G31+'ГБ 2017'!G54+'ГБ 2017'!G75+'ГБ 2017'!G191+'ГБ 2017'!G216</f>
        <v>12196214.5689</v>
      </c>
      <c r="Z38" s="367"/>
      <c r="AA38" s="375"/>
      <c r="AB38" s="375"/>
      <c r="AC38" s="375"/>
      <c r="AD38" s="375"/>
      <c r="AE38" s="367"/>
      <c r="AF38" s="375"/>
      <c r="AG38" s="375"/>
      <c r="AH38" s="375"/>
      <c r="AI38" s="367"/>
      <c r="AJ38" s="367"/>
      <c r="AK38" s="367">
        <f t="shared" si="9"/>
        <v>12196214.5689</v>
      </c>
      <c r="AL38" s="368"/>
      <c r="AM38" s="369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</row>
    <row r="39" spans="1:97" s="356" customFormat="1" ht="24.75" customHeight="1">
      <c r="A39" s="371" t="s">
        <v>63</v>
      </c>
      <c r="B39" s="372" t="s">
        <v>64</v>
      </c>
      <c r="C39" s="367"/>
      <c r="D39" s="375"/>
      <c r="E39" s="375"/>
      <c r="F39" s="375"/>
      <c r="G39" s="367"/>
      <c r="H39" s="375"/>
      <c r="I39" s="375"/>
      <c r="J39" s="375"/>
      <c r="K39" s="367"/>
      <c r="L39" s="375"/>
      <c r="M39" s="375"/>
      <c r="N39" s="375"/>
      <c r="O39" s="375"/>
      <c r="P39" s="375"/>
      <c r="Q39" s="367"/>
      <c r="R39" s="375"/>
      <c r="S39" s="375"/>
      <c r="T39" s="375"/>
      <c r="U39" s="376"/>
      <c r="V39" s="375"/>
      <c r="W39" s="375"/>
      <c r="X39" s="375"/>
      <c r="Y39" s="367">
        <f>'ГБ 2017'!G109+'ГБ 2017'!G128</f>
        <v>31738195.273499999</v>
      </c>
      <c r="Z39" s="367"/>
      <c r="AA39" s="375"/>
      <c r="AB39" s="375"/>
      <c r="AC39" s="375"/>
      <c r="AD39" s="375"/>
      <c r="AE39" s="367"/>
      <c r="AF39" s="375"/>
      <c r="AG39" s="375"/>
      <c r="AH39" s="375"/>
      <c r="AI39" s="367"/>
      <c r="AJ39" s="367"/>
      <c r="AK39" s="367">
        <f t="shared" si="9"/>
        <v>31738195.273499999</v>
      </c>
      <c r="AL39" s="368"/>
      <c r="AM39" s="369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355"/>
      <c r="BK39" s="355"/>
      <c r="BL39" s="355"/>
      <c r="BM39" s="355"/>
      <c r="BN39" s="355"/>
      <c r="BO39" s="355"/>
      <c r="BP39" s="355"/>
      <c r="BQ39" s="355"/>
      <c r="BR39" s="355"/>
      <c r="BS39" s="355"/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5"/>
      <c r="CO39" s="355"/>
      <c r="CP39" s="355"/>
      <c r="CQ39" s="355"/>
      <c r="CR39" s="355"/>
      <c r="CS39" s="355"/>
    </row>
    <row r="40" spans="1:97" s="356" customFormat="1" ht="24.75" customHeight="1">
      <c r="A40" s="389" t="s">
        <v>946</v>
      </c>
      <c r="B40" s="390" t="s">
        <v>947</v>
      </c>
      <c r="C40" s="367"/>
      <c r="D40" s="375"/>
      <c r="E40" s="375"/>
      <c r="F40" s="375"/>
      <c r="G40" s="367"/>
      <c r="H40" s="375"/>
      <c r="I40" s="375"/>
      <c r="J40" s="375"/>
      <c r="K40" s="367"/>
      <c r="L40" s="375"/>
      <c r="M40" s="375"/>
      <c r="N40" s="375"/>
      <c r="O40" s="375"/>
      <c r="P40" s="375"/>
      <c r="Q40" s="367"/>
      <c r="R40" s="375"/>
      <c r="S40" s="375"/>
      <c r="T40" s="375"/>
      <c r="U40" s="376"/>
      <c r="V40" s="375"/>
      <c r="W40" s="375"/>
      <c r="X40" s="375"/>
      <c r="Y40" s="367">
        <f>'ГБ 2017'!G138+'ГБ 2017'!G146</f>
        <v>4030608.7519</v>
      </c>
      <c r="Z40" s="367"/>
      <c r="AA40" s="375"/>
      <c r="AB40" s="375"/>
      <c r="AC40" s="375"/>
      <c r="AD40" s="375"/>
      <c r="AE40" s="367"/>
      <c r="AF40" s="375"/>
      <c r="AG40" s="375"/>
      <c r="AH40" s="375"/>
      <c r="AI40" s="367"/>
      <c r="AJ40" s="367"/>
      <c r="AK40" s="367"/>
      <c r="AL40" s="368"/>
      <c r="AM40" s="369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5"/>
      <c r="CS40" s="355"/>
    </row>
    <row r="41" spans="1:97" s="356" customFormat="1" ht="24.75" customHeight="1">
      <c r="A41" s="385" t="s">
        <v>1027</v>
      </c>
      <c r="B41" s="378" t="s">
        <v>1028</v>
      </c>
      <c r="C41" s="367"/>
      <c r="D41" s="375"/>
      <c r="E41" s="375"/>
      <c r="F41" s="375"/>
      <c r="G41" s="367">
        <f>H41+J41+I41</f>
        <v>0</v>
      </c>
      <c r="H41" s="375"/>
      <c r="I41" s="375"/>
      <c r="J41" s="375"/>
      <c r="K41" s="367"/>
      <c r="L41" s="375"/>
      <c r="M41" s="375"/>
      <c r="N41" s="375"/>
      <c r="O41" s="375"/>
      <c r="P41" s="375"/>
      <c r="Q41" s="367"/>
      <c r="R41" s="375"/>
      <c r="S41" s="375"/>
      <c r="T41" s="375"/>
      <c r="U41" s="376"/>
      <c r="V41" s="375"/>
      <c r="W41" s="375"/>
      <c r="X41" s="375"/>
      <c r="Y41" s="367">
        <f>'ГБ 2017'!G53+'ГБ 2017'!G74</f>
        <v>3657064.2105</v>
      </c>
      <c r="Z41" s="367"/>
      <c r="AA41" s="375"/>
      <c r="AB41" s="375"/>
      <c r="AC41" s="375"/>
      <c r="AD41" s="375"/>
      <c r="AE41" s="367"/>
      <c r="AF41" s="375"/>
      <c r="AG41" s="375"/>
      <c r="AH41" s="375"/>
      <c r="AI41" s="367"/>
      <c r="AJ41" s="367"/>
      <c r="AK41" s="367">
        <f>C41+G41+K41+Q41+U41+Y41+Z41+AE41+AI41+AJ41</f>
        <v>3657064.2105</v>
      </c>
      <c r="AL41" s="368"/>
      <c r="AM41" s="369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5"/>
      <c r="CL41" s="355"/>
      <c r="CM41" s="355"/>
      <c r="CN41" s="355"/>
      <c r="CO41" s="355"/>
      <c r="CP41" s="355"/>
      <c r="CQ41" s="355"/>
      <c r="CR41" s="355"/>
      <c r="CS41" s="355"/>
    </row>
    <row r="42" spans="1:97" s="356" customFormat="1" ht="24.75" customHeight="1">
      <c r="A42" s="371" t="s">
        <v>65</v>
      </c>
      <c r="B42" s="372" t="s">
        <v>66</v>
      </c>
      <c r="C42" s="367"/>
      <c r="D42" s="375"/>
      <c r="E42" s="375"/>
      <c r="F42" s="375"/>
      <c r="G42" s="367"/>
      <c r="H42" s="375"/>
      <c r="I42" s="375"/>
      <c r="J42" s="375"/>
      <c r="K42" s="367"/>
      <c r="L42" s="375"/>
      <c r="M42" s="375"/>
      <c r="N42" s="375"/>
      <c r="O42" s="375"/>
      <c r="P42" s="375"/>
      <c r="Q42" s="367"/>
      <c r="R42" s="375"/>
      <c r="S42" s="375"/>
      <c r="T42" s="375"/>
      <c r="U42" s="376"/>
      <c r="V42" s="375"/>
      <c r="W42" s="375"/>
      <c r="X42" s="375"/>
      <c r="Y42" s="367">
        <f>'ГБ 2017'!G40+'ГБ 2017'!G87</f>
        <v>13808987.193299999</v>
      </c>
      <c r="Z42" s="367"/>
      <c r="AA42" s="375"/>
      <c r="AB42" s="375"/>
      <c r="AC42" s="375"/>
      <c r="AD42" s="375"/>
      <c r="AE42" s="367"/>
      <c r="AF42" s="375"/>
      <c r="AG42" s="375"/>
      <c r="AH42" s="375"/>
      <c r="AI42" s="367"/>
      <c r="AJ42" s="367"/>
      <c r="AK42" s="367">
        <f>C42+G42+K42+Q42+U42+Y42+Z42+AE42+AI42+AJ42</f>
        <v>13808987.193299999</v>
      </c>
      <c r="AL42" s="368"/>
      <c r="AM42" s="369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5"/>
      <c r="CL42" s="355"/>
      <c r="CM42" s="355"/>
      <c r="CN42" s="355"/>
      <c r="CO42" s="355"/>
      <c r="CP42" s="355"/>
      <c r="CQ42" s="355"/>
      <c r="CR42" s="355"/>
      <c r="CS42" s="355"/>
    </row>
    <row r="43" spans="1:97" s="356" customFormat="1" ht="24.75" customHeight="1">
      <c r="A43" s="377" t="s">
        <v>1077</v>
      </c>
      <c r="B43" s="378" t="s">
        <v>1078</v>
      </c>
      <c r="C43" s="367"/>
      <c r="D43" s="375"/>
      <c r="E43" s="375"/>
      <c r="F43" s="375"/>
      <c r="G43" s="367"/>
      <c r="H43" s="375"/>
      <c r="I43" s="375"/>
      <c r="J43" s="375"/>
      <c r="K43" s="367"/>
      <c r="L43" s="375"/>
      <c r="M43" s="375"/>
      <c r="N43" s="375"/>
      <c r="O43" s="375"/>
      <c r="P43" s="375"/>
      <c r="Q43" s="367"/>
      <c r="R43" s="375"/>
      <c r="S43" s="375"/>
      <c r="T43" s="375"/>
      <c r="U43" s="376"/>
      <c r="V43" s="375"/>
      <c r="W43" s="375"/>
      <c r="X43" s="375"/>
      <c r="Y43" s="367"/>
      <c r="Z43" s="367"/>
      <c r="AA43" s="375"/>
      <c r="AB43" s="375"/>
      <c r="AC43" s="375"/>
      <c r="AD43" s="375"/>
      <c r="AE43" s="367"/>
      <c r="AF43" s="375"/>
      <c r="AG43" s="375"/>
      <c r="AH43" s="375"/>
      <c r="AI43" s="367"/>
      <c r="AJ43" s="367"/>
      <c r="AK43" s="367"/>
      <c r="AL43" s="368"/>
      <c r="AM43" s="369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</row>
    <row r="44" spans="1:97" s="356" customFormat="1" ht="22.5" customHeight="1">
      <c r="A44" s="365" t="s">
        <v>67</v>
      </c>
      <c r="B44" s="365" t="s">
        <v>68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>
        <f t="shared" ref="Z44:AC44" si="13">Z45+Z46</f>
        <v>36885746.372339994</v>
      </c>
      <c r="AA44" s="367">
        <f t="shared" si="13"/>
        <v>31766743.483799998</v>
      </c>
      <c r="AB44" s="367">
        <f>AB45+AB46+AB47</f>
        <v>202276.88854000001</v>
      </c>
      <c r="AC44" s="367">
        <f t="shared" si="13"/>
        <v>4916726</v>
      </c>
      <c r="AD44" s="367"/>
      <c r="AE44" s="367"/>
      <c r="AF44" s="367"/>
      <c r="AG44" s="367"/>
      <c r="AH44" s="367"/>
      <c r="AI44" s="367"/>
      <c r="AJ44" s="367">
        <f>AJ45+AJ46</f>
        <v>0</v>
      </c>
      <c r="AK44" s="367">
        <f>C44+G44+K44+Q44+U44+Z44+AE44+AI44+AJ44</f>
        <v>36885746.372339994</v>
      </c>
      <c r="AL44" s="368"/>
      <c r="AM44" s="369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5"/>
      <c r="CL44" s="355"/>
      <c r="CM44" s="355"/>
      <c r="CN44" s="355"/>
      <c r="CO44" s="355"/>
      <c r="CP44" s="355"/>
      <c r="CQ44" s="355"/>
      <c r="CR44" s="355"/>
      <c r="CS44" s="355"/>
    </row>
    <row r="45" spans="1:97" s="356" customFormat="1" ht="22.5" customHeight="1">
      <c r="A45" s="371" t="s">
        <v>69</v>
      </c>
      <c r="B45" s="372" t="s">
        <v>68</v>
      </c>
      <c r="C45" s="367"/>
      <c r="D45" s="375"/>
      <c r="E45" s="375"/>
      <c r="F45" s="375"/>
      <c r="G45" s="367"/>
      <c r="H45" s="375"/>
      <c r="I45" s="375"/>
      <c r="J45" s="375"/>
      <c r="K45" s="367"/>
      <c r="L45" s="375"/>
      <c r="M45" s="375"/>
      <c r="N45" s="375"/>
      <c r="O45" s="375"/>
      <c r="P45" s="375"/>
      <c r="Q45" s="367"/>
      <c r="R45" s="375"/>
      <c r="S45" s="375"/>
      <c r="T45" s="375"/>
      <c r="U45" s="376"/>
      <c r="V45" s="375"/>
      <c r="W45" s="375"/>
      <c r="X45" s="375"/>
      <c r="Y45" s="367"/>
      <c r="Z45" s="367">
        <f>AA45+AC45+AB45+AD45</f>
        <v>31766743.483799998</v>
      </c>
      <c r="AA45" s="375">
        <f>'ГБ 2017'!G16+'ГБ 2017'!G167+'ГБ 2017'!G168+'ГБ 2017'!G169+'ГБ 2017'!G170+'ГБ 2017'!G173+'ГБ 2017'!G190+'ГБ 2017'!G198+'ГБ 2017'!G206+'ГБ 2017'!G215+'ГБ 2017'!G221</f>
        <v>31766743.483799998</v>
      </c>
      <c r="AB45" s="375"/>
      <c r="AC45" s="375"/>
      <c r="AD45" s="375"/>
      <c r="AE45" s="367"/>
      <c r="AF45" s="375"/>
      <c r="AG45" s="375"/>
      <c r="AH45" s="375"/>
      <c r="AI45" s="367"/>
      <c r="AJ45" s="367"/>
      <c r="AK45" s="367">
        <f>C45+G45+K45+Q45+U45+Y45+Z45+AE45+AI45+AJ45</f>
        <v>31766743.483799998</v>
      </c>
      <c r="AL45" s="368"/>
      <c r="AM45" s="369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  <c r="CG45" s="355"/>
      <c r="CH45" s="355"/>
      <c r="CI45" s="355"/>
      <c r="CJ45" s="355"/>
      <c r="CK45" s="355"/>
      <c r="CL45" s="355"/>
      <c r="CM45" s="355"/>
      <c r="CN45" s="355"/>
      <c r="CO45" s="355"/>
      <c r="CP45" s="355"/>
      <c r="CQ45" s="355"/>
      <c r="CR45" s="355"/>
      <c r="CS45" s="355"/>
    </row>
    <row r="46" spans="1:97" s="356" customFormat="1" ht="22.5" customHeight="1">
      <c r="A46" s="371" t="s">
        <v>70</v>
      </c>
      <c r="B46" s="372" t="s">
        <v>71</v>
      </c>
      <c r="C46" s="367"/>
      <c r="D46" s="375"/>
      <c r="E46" s="375"/>
      <c r="F46" s="375"/>
      <c r="G46" s="367"/>
      <c r="H46" s="375"/>
      <c r="I46" s="375"/>
      <c r="J46" s="375"/>
      <c r="K46" s="367"/>
      <c r="L46" s="375"/>
      <c r="M46" s="375"/>
      <c r="N46" s="375"/>
      <c r="O46" s="375"/>
      <c r="P46" s="375"/>
      <c r="Q46" s="367"/>
      <c r="R46" s="375"/>
      <c r="S46" s="375"/>
      <c r="T46" s="375"/>
      <c r="U46" s="376"/>
      <c r="V46" s="375"/>
      <c r="W46" s="375"/>
      <c r="X46" s="375"/>
      <c r="Y46" s="367"/>
      <c r="Z46" s="367">
        <f>AA46+AC46+AB46+AD46</f>
        <v>5119002.8885399997</v>
      </c>
      <c r="AA46" s="375"/>
      <c r="AB46" s="375">
        <f>'ГБ 2017'!G37+'ГБ 2017'!G178</f>
        <v>202276.88854000001</v>
      </c>
      <c r="AC46" s="375">
        <f>'НБ прем 2017'!S27</f>
        <v>4916726</v>
      </c>
      <c r="AD46" s="375"/>
      <c r="AE46" s="367"/>
      <c r="AF46" s="375"/>
      <c r="AG46" s="375"/>
      <c r="AH46" s="375"/>
      <c r="AI46" s="367"/>
      <c r="AJ46" s="367"/>
      <c r="AK46" s="367">
        <f>C46+G46+K46+Q46+U46+Y46+Z46+AE46+AI46+AJ46</f>
        <v>5119002.8885399997</v>
      </c>
      <c r="AL46" s="368"/>
      <c r="AM46" s="369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5"/>
      <c r="CQ46" s="355"/>
      <c r="CR46" s="355"/>
      <c r="CS46" s="355"/>
    </row>
    <row r="47" spans="1:97" s="356" customFormat="1" ht="22.5" customHeight="1">
      <c r="A47" s="391" t="s">
        <v>1029</v>
      </c>
      <c r="B47" s="392" t="s">
        <v>1030</v>
      </c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>
        <f>'ГБ 2017'!G176+'ГБ 2017'!G177+'ГБ 2017'!G181+'ГБ 2017'!G182+'ГБ 2017'!G199+'ГБ 2017'!G207+'ГБ 2017'!G208+'ГБ 2017'!G209+'ГБ 2017'!G226+'РБ 2017'!G72</f>
        <v>16859188.564300001</v>
      </c>
      <c r="AK47" s="367">
        <f>C47+G47+K47+Q47+U47+Y47+Z47+AE47+AI47+AJ47</f>
        <v>16859188.564300001</v>
      </c>
      <c r="AL47" s="368"/>
      <c r="AM47" s="369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355"/>
      <c r="CF47" s="355"/>
      <c r="CG47" s="355"/>
      <c r="CH47" s="355"/>
      <c r="CI47" s="355"/>
      <c r="CJ47" s="355"/>
      <c r="CK47" s="355"/>
      <c r="CL47" s="355"/>
      <c r="CM47" s="355"/>
      <c r="CN47" s="355"/>
      <c r="CO47" s="355"/>
      <c r="CP47" s="355"/>
      <c r="CQ47" s="355"/>
      <c r="CR47" s="355"/>
      <c r="CS47" s="355"/>
    </row>
    <row r="48" spans="1:97" s="356" customFormat="1" ht="22.5" customHeight="1">
      <c r="A48" s="735" t="s">
        <v>26</v>
      </c>
      <c r="B48" s="736"/>
      <c r="C48" s="367">
        <f>C4+C5+C22+C27+C31+C37+C44+C47</f>
        <v>520480265.11906177</v>
      </c>
      <c r="D48" s="367">
        <f>D4+D5+D22+D27+D31+D37+D44+D47</f>
        <v>384474504.4474718</v>
      </c>
      <c r="E48" s="367">
        <f t="shared" ref="E48:AC48" si="14">E4+E5+E22+E27+E31+E37+E44+E47</f>
        <v>13482317.194</v>
      </c>
      <c r="F48" s="367">
        <f t="shared" si="14"/>
        <v>122523443.47759001</v>
      </c>
      <c r="G48" s="367">
        <f t="shared" si="14"/>
        <v>0</v>
      </c>
      <c r="H48" s="367">
        <f t="shared" si="14"/>
        <v>0</v>
      </c>
      <c r="I48" s="367"/>
      <c r="J48" s="367">
        <f t="shared" si="14"/>
        <v>0</v>
      </c>
      <c r="K48" s="367">
        <f>K4+K5+K22+K27+K31+K37+K44+K47</f>
        <v>506959845.50447053</v>
      </c>
      <c r="L48" s="367">
        <f>L4+L5+L22+L27+L31+L37+L44+L47</f>
        <v>273762719.85769999</v>
      </c>
      <c r="M48" s="367">
        <f t="shared" si="14"/>
        <v>22410343</v>
      </c>
      <c r="N48" s="367">
        <f t="shared" si="14"/>
        <v>189988288.61877057</v>
      </c>
      <c r="O48" s="367">
        <f>O4+O5+O22+O27+O31+O37+O44+O47</f>
        <v>20798494.028000005</v>
      </c>
      <c r="P48" s="367"/>
      <c r="Q48" s="367">
        <f t="shared" si="14"/>
        <v>51696332.08608</v>
      </c>
      <c r="R48" s="367">
        <f t="shared" si="14"/>
        <v>51696332.08608</v>
      </c>
      <c r="S48" s="367"/>
      <c r="T48" s="367">
        <f t="shared" si="14"/>
        <v>0</v>
      </c>
      <c r="U48" s="367">
        <f t="shared" si="14"/>
        <v>451363055.1099</v>
      </c>
      <c r="V48" s="367">
        <f t="shared" si="14"/>
        <v>348428955.1099</v>
      </c>
      <c r="W48" s="367">
        <f t="shared" si="14"/>
        <v>102934100</v>
      </c>
      <c r="X48" s="367">
        <f t="shared" si="14"/>
        <v>0</v>
      </c>
      <c r="Y48" s="367">
        <f t="shared" si="14"/>
        <v>65431069.998100005</v>
      </c>
      <c r="Z48" s="367">
        <f t="shared" si="14"/>
        <v>36885746.372339994</v>
      </c>
      <c r="AA48" s="367">
        <f t="shared" si="14"/>
        <v>31766743.483799998</v>
      </c>
      <c r="AB48" s="367">
        <f>AB44</f>
        <v>202276.88854000001</v>
      </c>
      <c r="AC48" s="367">
        <f t="shared" si="14"/>
        <v>4916726</v>
      </c>
      <c r="AD48" s="367">
        <f>AD44+AD45+AD46+AD47</f>
        <v>0</v>
      </c>
      <c r="AE48" s="367">
        <f>AG48+AH48+AF48</f>
        <v>6411782.5000000009</v>
      </c>
      <c r="AF48" s="367"/>
      <c r="AG48" s="367">
        <f t="shared" ref="AG48:AI48" si="15">AG4+AG5+AG22+AG27+AG31+AG37+AG44+AG47</f>
        <v>6411782.5000000009</v>
      </c>
      <c r="AH48" s="367"/>
      <c r="AI48" s="367">
        <f t="shared" si="15"/>
        <v>0</v>
      </c>
      <c r="AJ48" s="367">
        <f>AJ4+AJ5+AJ22+AJ27+AJ31+AJ37+AJ44+AJ47</f>
        <v>16859188.564300001</v>
      </c>
      <c r="AK48" s="367">
        <f>AK4+AK5+AK22+AK27+AK31+AK37+AK44+AK47</f>
        <v>1656087285.2542524</v>
      </c>
      <c r="AL48" s="368"/>
      <c r="AM48" s="369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</row>
    <row r="49" spans="1:97">
      <c r="A49" s="257"/>
      <c r="B49" s="257"/>
      <c r="C49" s="343"/>
      <c r="D49" s="343"/>
      <c r="E49" s="343"/>
      <c r="F49" s="343"/>
      <c r="G49" s="393"/>
      <c r="J49" s="343"/>
      <c r="K49" s="393"/>
      <c r="L49" s="343"/>
      <c r="M49" s="343"/>
      <c r="N49" s="343"/>
      <c r="O49" s="343"/>
      <c r="P49" s="343"/>
      <c r="Q49" s="393"/>
      <c r="R49" s="343"/>
      <c r="S49" s="343"/>
      <c r="T49" s="343"/>
      <c r="U49" s="393"/>
      <c r="V49" s="343"/>
      <c r="W49" s="343"/>
      <c r="X49" s="343"/>
      <c r="Y49" s="393"/>
      <c r="Z49" s="393"/>
      <c r="AA49" s="343"/>
      <c r="AB49" s="343"/>
      <c r="AC49" s="343"/>
      <c r="AD49" s="343"/>
      <c r="AE49" s="393"/>
      <c r="AF49" s="343"/>
      <c r="AG49" s="343"/>
      <c r="AH49" s="343"/>
      <c r="AI49" s="393"/>
      <c r="AJ49" s="393"/>
      <c r="AK49" s="393"/>
      <c r="AL49" s="394"/>
      <c r="AM49" s="395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</row>
    <row r="50" spans="1:97">
      <c r="A50" s="257"/>
      <c r="B50" s="257"/>
      <c r="C50" s="343"/>
      <c r="D50" s="343"/>
      <c r="E50" s="343"/>
      <c r="F50" s="343"/>
      <c r="G50" s="393"/>
      <c r="H50" s="343"/>
      <c r="I50" s="343"/>
      <c r="J50" s="343"/>
      <c r="K50" s="393"/>
      <c r="L50" s="343"/>
      <c r="M50" s="343"/>
      <c r="N50" s="343"/>
      <c r="O50" s="343"/>
      <c r="P50" s="343"/>
      <c r="Q50" s="393"/>
      <c r="R50" s="343"/>
      <c r="S50" s="343"/>
      <c r="T50" s="343"/>
      <c r="U50" s="393"/>
      <c r="V50" s="343"/>
      <c r="W50" s="343"/>
      <c r="X50" s="343"/>
      <c r="Y50" s="393"/>
      <c r="Z50" s="393"/>
      <c r="AA50" s="343"/>
      <c r="AB50" s="343"/>
      <c r="AC50" s="343"/>
      <c r="AD50" s="343"/>
      <c r="AE50" s="393"/>
      <c r="AF50" s="343"/>
      <c r="AG50" s="343"/>
      <c r="AH50" s="343"/>
      <c r="AI50" s="393"/>
      <c r="AJ50" s="393"/>
      <c r="AK50" s="393"/>
      <c r="AL50" s="394"/>
      <c r="AM50" s="395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</row>
    <row r="51" spans="1:97">
      <c r="C51" s="343"/>
      <c r="D51" s="343"/>
    </row>
    <row r="52" spans="1:97">
      <c r="A52" s="257"/>
      <c r="B52" s="257"/>
      <c r="K52" s="393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</row>
    <row r="53" spans="1:97">
      <c r="A53" s="257"/>
      <c r="B53" s="257"/>
      <c r="K53" s="393"/>
      <c r="AK53" s="393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</row>
  </sheetData>
  <sheetProtection selectLockedCells="1" selectUnlockedCells="1"/>
  <mergeCells count="2">
    <mergeCell ref="AK1:AK2"/>
    <mergeCell ref="A48:B48"/>
  </mergeCells>
  <printOptions horizontalCentered="1"/>
  <pageMargins left="0.11811023622047245" right="0.11811023622047245" top="1.1417322834645669" bottom="0.15748031496062992" header="0.11811023622047245" footer="0.11811023622047245"/>
  <pageSetup paperSize="9" scale="25" firstPageNumber="116" orientation="landscape" useFirstPageNumber="1" r:id="rId1"/>
  <headerFooter scaleWithDoc="0">
    <oddHeader>&amp;R
Приложение 1.</oddHeader>
    <oddFooter>&amp;C&amp;P</oddFooter>
  </headerFooter>
  <colBreaks count="1" manualBreakCount="1">
    <brk id="23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10</vt:i4>
      </vt:variant>
    </vt:vector>
  </HeadingPairs>
  <TitlesOfParts>
    <vt:vector size="37" baseType="lpstr">
      <vt:lpstr>Расходы 2016</vt:lpstr>
      <vt:lpstr>1</vt:lpstr>
      <vt:lpstr>образ</vt:lpstr>
      <vt:lpstr>РБ 2017</vt:lpstr>
      <vt:lpstr>НБ прем 2017</vt:lpstr>
      <vt:lpstr>FS-HF </vt:lpstr>
      <vt:lpstr>HF-HC </vt:lpstr>
      <vt:lpstr>HF-HP </vt:lpstr>
      <vt:lpstr>HC-HP </vt:lpstr>
      <vt:lpstr>ГБ 2017</vt:lpstr>
      <vt:lpstr>Лист5</vt:lpstr>
      <vt:lpstr>Лист3</vt:lpstr>
      <vt:lpstr>НБ выпл </vt:lpstr>
      <vt:lpstr>АПП ДФ</vt:lpstr>
      <vt:lpstr>FS-HF</vt:lpstr>
      <vt:lpstr>HF-HP</vt:lpstr>
      <vt:lpstr>ДФ 2017</vt:lpstr>
      <vt:lpstr>ДФ</vt:lpstr>
      <vt:lpstr>КОМУ </vt:lpstr>
      <vt:lpstr>ОУ </vt:lpstr>
      <vt:lpstr>ОДХ </vt:lpstr>
      <vt:lpstr>предп </vt:lpstr>
      <vt:lpstr>Нб прем</vt:lpstr>
      <vt:lpstr>Нб выпл</vt:lpstr>
      <vt:lpstr>2</vt:lpstr>
      <vt:lpstr>доноры</vt:lpstr>
      <vt:lpstr>Розница ЛС </vt:lpstr>
      <vt:lpstr>образ!Заголовки_для_печати</vt:lpstr>
      <vt:lpstr>'предп '!Заголовки_для_печати</vt:lpstr>
      <vt:lpstr>'РБ 2017'!Заголовки_для_печати</vt:lpstr>
      <vt:lpstr>'FS-HF'!Область_печати</vt:lpstr>
      <vt:lpstr>'FS-HF '!Область_печати</vt:lpstr>
      <vt:lpstr>'HC-HP '!Область_печати</vt:lpstr>
      <vt:lpstr>'HF-HC '!Область_печати</vt:lpstr>
      <vt:lpstr>'HF-HP'!Область_печати</vt:lpstr>
      <vt:lpstr>'HF-HP '!Область_печати</vt:lpstr>
      <vt:lpstr>'Розница ЛС '!Область_печати</vt:lpstr>
    </vt:vector>
  </TitlesOfParts>
  <Company>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Aidar</cp:lastModifiedBy>
  <cp:lastPrinted>2018-08-28T05:27:21Z</cp:lastPrinted>
  <dcterms:created xsi:type="dcterms:W3CDTF">2003-05-20T10:03:43Z</dcterms:created>
  <dcterms:modified xsi:type="dcterms:W3CDTF">2019-01-16T08:55:39Z</dcterms:modified>
</cp:coreProperties>
</file>