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65491" windowWidth="16755" windowHeight="11760" tabRatio="757" firstSheet="2" activeTab="2"/>
  </bookViews>
  <sheets>
    <sheet name="General" sheetId="1" r:id="rId1"/>
    <sheet name="Preliminary estimates" sheetId="2" r:id="rId2"/>
    <sheet name="HFxFS " sheetId="3" r:id="rId3"/>
    <sheet name="HCxHF" sheetId="4" r:id="rId4"/>
    <sheet name="HPxHF" sheetId="5" r:id="rId5"/>
    <sheet name="HCxHP" sheetId="6" r:id="rId6"/>
    <sheet name="ОУ" sheetId="7" state="hidden" r:id="rId7"/>
    <sheet name="HPxFP" sheetId="8" state="hidden" r:id="rId8"/>
    <sheet name="HKxHP" sheetId="9" state="hidden" r:id="rId9"/>
    <sheet name="Report" sheetId="10" state="hidden" r:id="rId10"/>
    <sheet name="Розница ЛС" sheetId="11" state="hidden" r:id="rId11"/>
    <sheet name="ОДХnew" sheetId="12" state="hidden" r:id="rId12"/>
  </sheets>
  <externalReferences>
    <externalReference r:id="rId15"/>
    <externalReference r:id="rId16"/>
  </externalReferences>
  <definedNames>
    <definedName name="_xlfn.IFERROR" hidden="1">#NAME?</definedName>
    <definedName name="CountryList" localSheetId="2">'[2]General'!#REF!</definedName>
    <definedName name="CountryList" localSheetId="8">'General'!#REF!</definedName>
    <definedName name="CountryList">'General'!#REF!</definedName>
    <definedName name="CP">#REF!</definedName>
    <definedName name="FA">#REF!</definedName>
    <definedName name="FandP">#REF!</definedName>
    <definedName name="FS">#REF!</definedName>
    <definedName name="macro">#REF!</definedName>
    <definedName name="NA">#REF!</definedName>
    <definedName name="ratios">#REF!</definedName>
  </definedNames>
  <calcPr fullCalcOnLoad="1"/>
</workbook>
</file>

<file path=xl/comments11.xml><?xml version="1.0" encoding="utf-8"?>
<comments xmlns="http://schemas.openxmlformats.org/spreadsheetml/2006/main">
  <authors>
    <author>adzhartibaeva</author>
  </authors>
  <commentList>
    <comment ref="A34" authorId="0">
      <text>
        <r>
          <rPr>
            <b/>
            <sz val="9"/>
            <rFont val="Tahoma"/>
            <family val="2"/>
          </rPr>
          <t>adzhartibaeva:</t>
        </r>
        <r>
          <rPr>
            <sz val="9"/>
            <rFont val="Tahoma"/>
            <family val="2"/>
          </rPr>
          <t xml:space="preserve">
поменяла текст боковика как в сКУВТ</t>
        </r>
      </text>
    </comment>
  </commentList>
</comments>
</file>

<file path=xl/sharedStrings.xml><?xml version="1.0" encoding="utf-8"?>
<sst xmlns="http://schemas.openxmlformats.org/spreadsheetml/2006/main" count="1137" uniqueCount="669">
  <si>
    <t>HF.1</t>
  </si>
  <si>
    <t>HF.2</t>
  </si>
  <si>
    <t>HF.3</t>
  </si>
  <si>
    <t>HF.4</t>
  </si>
  <si>
    <t>HF.2.2</t>
  </si>
  <si>
    <t>HF.3.1</t>
  </si>
  <si>
    <t>HF.3.2</t>
  </si>
  <si>
    <t>HF.4.1</t>
  </si>
  <si>
    <t>HF.RI.2</t>
  </si>
  <si>
    <t>HF.RI.3</t>
  </si>
  <si>
    <t>Voluntary health care payment schemes</t>
  </si>
  <si>
    <t>Household out-of-pocket payment</t>
  </si>
  <si>
    <t>Rest of the world financing schemes (non-resident)</t>
  </si>
  <si>
    <t>All financing schemes</t>
  </si>
  <si>
    <t>HC.1.1</t>
  </si>
  <si>
    <t>HC.1.2</t>
  </si>
  <si>
    <t>HC.1.4</t>
  </si>
  <si>
    <t>HC.2</t>
  </si>
  <si>
    <t>HC.2.2</t>
  </si>
  <si>
    <t>HC.2.3</t>
  </si>
  <si>
    <t>HC.2.4</t>
  </si>
  <si>
    <t>HC.1+HC.2</t>
  </si>
  <si>
    <t>HC.1.1+HC.2.1</t>
  </si>
  <si>
    <t>HC.1.2+HC.2.2</t>
  </si>
  <si>
    <t>HC.1.3+HC.2.3</t>
  </si>
  <si>
    <t>HC.1.4+HC.2.4</t>
  </si>
  <si>
    <t>HC.3.1</t>
  </si>
  <si>
    <t>HC.3.2</t>
  </si>
  <si>
    <t>HC.3.3</t>
  </si>
  <si>
    <t>HC.3.4</t>
  </si>
  <si>
    <t>HC.4.1</t>
  </si>
  <si>
    <t>HC.4.2</t>
  </si>
  <si>
    <t>HC.4.3</t>
  </si>
  <si>
    <t>HC.6.1</t>
  </si>
  <si>
    <t>HC.6.2</t>
  </si>
  <si>
    <t>HC.6.3</t>
  </si>
  <si>
    <t>HC.6.4</t>
  </si>
  <si>
    <t>HC.6.5</t>
  </si>
  <si>
    <t>HC.6.6</t>
  </si>
  <si>
    <t>HC.7.2</t>
  </si>
  <si>
    <t>Reporting items:</t>
  </si>
  <si>
    <t>HC.RI.1</t>
  </si>
  <si>
    <t>HC.RI.2</t>
  </si>
  <si>
    <t xml:space="preserve">HC.RI.3 </t>
  </si>
  <si>
    <t>Health care related items:</t>
  </si>
  <si>
    <t>HCR.1</t>
  </si>
  <si>
    <t>HCR.2</t>
  </si>
  <si>
    <t>All HF</t>
  </si>
  <si>
    <t>HP.8.1</t>
  </si>
  <si>
    <t>Rest of the economy</t>
  </si>
  <si>
    <t>HP.8</t>
  </si>
  <si>
    <t>HP.7.9</t>
  </si>
  <si>
    <t>HP.7.3</t>
  </si>
  <si>
    <t>HP.7.2</t>
  </si>
  <si>
    <t>Providers of health care system administration and financing</t>
  </si>
  <si>
    <t>HP.7</t>
  </si>
  <si>
    <t>Providers of preventive care</t>
  </si>
  <si>
    <t>HP.6</t>
  </si>
  <si>
    <t>HP.5.9</t>
  </si>
  <si>
    <t>Retailers and other providers of medical goods</t>
  </si>
  <si>
    <t>HP.5</t>
  </si>
  <si>
    <t>HP.4.9</t>
  </si>
  <si>
    <t>HP.4.2</t>
  </si>
  <si>
    <t>Providers of ancillary services</t>
  </si>
  <si>
    <t>HP.4</t>
  </si>
  <si>
    <t>HP.3.5</t>
  </si>
  <si>
    <t>Providers of ambulatory health care</t>
  </si>
  <si>
    <t>HP.3</t>
  </si>
  <si>
    <t>HP.2.2</t>
  </si>
  <si>
    <t>HP.2.1</t>
  </si>
  <si>
    <t>Residential long-term care facilities</t>
  </si>
  <si>
    <t>HP.2</t>
  </si>
  <si>
    <t>Hospitals</t>
  </si>
  <si>
    <t>HP.1</t>
  </si>
  <si>
    <t>FS.1</t>
  </si>
  <si>
    <t>FS.2</t>
  </si>
  <si>
    <t>FS.3</t>
  </si>
  <si>
    <t>FS.4</t>
  </si>
  <si>
    <t>FS.5</t>
  </si>
  <si>
    <t>FS.7</t>
  </si>
  <si>
    <t>FS.1.1</t>
  </si>
  <si>
    <t>FS.1.2</t>
  </si>
  <si>
    <t>FS.1.3</t>
  </si>
  <si>
    <t>FS.1.4</t>
  </si>
  <si>
    <t>FS.3.1</t>
  </si>
  <si>
    <t>FS.3.2</t>
  </si>
  <si>
    <t>FS.3.3</t>
  </si>
  <si>
    <t>FS.3.4</t>
  </si>
  <si>
    <t>FS.7.1</t>
  </si>
  <si>
    <t>FS.7.2</t>
  </si>
  <si>
    <t>Operating balance</t>
  </si>
  <si>
    <t>Loans</t>
  </si>
  <si>
    <t>Aid in kind at donor value</t>
  </si>
  <si>
    <t>Institutional units providing revenues to financing schemes</t>
  </si>
  <si>
    <t>Memorandum items:</t>
  </si>
  <si>
    <t>FP.1</t>
  </si>
  <si>
    <t>FP.2</t>
  </si>
  <si>
    <t>FP.3</t>
  </si>
  <si>
    <t xml:space="preserve">FP.4 </t>
  </si>
  <si>
    <t>FP.5</t>
  </si>
  <si>
    <t>All FP</t>
  </si>
  <si>
    <t>FP.1.1</t>
  </si>
  <si>
    <t>FP.1.2</t>
  </si>
  <si>
    <t>FP.1.3</t>
  </si>
  <si>
    <t xml:space="preserve">FP.3.2 </t>
  </si>
  <si>
    <t xml:space="preserve">FP.3.3 </t>
  </si>
  <si>
    <t xml:space="preserve">FP.3.4 </t>
  </si>
  <si>
    <t>FP.5.1</t>
  </si>
  <si>
    <t>FP.5.2</t>
  </si>
  <si>
    <t>Compensation of employees</t>
  </si>
  <si>
    <t>Wages and salaries</t>
  </si>
  <si>
    <t>Social contributions</t>
  </si>
  <si>
    <t>All other costs related to employees</t>
  </si>
  <si>
    <t>Self-employed professional remuneration</t>
  </si>
  <si>
    <t>Materials and services used</t>
  </si>
  <si>
    <t>Non-health care goods</t>
  </si>
  <si>
    <t>Consumption of fixed capital</t>
  </si>
  <si>
    <t>Other items of spending on inputs</t>
  </si>
  <si>
    <t xml:space="preserve">Taxes </t>
  </si>
  <si>
    <t>Other items of spending</t>
  </si>
  <si>
    <t>All factors of provision</t>
  </si>
  <si>
    <t>HC.1.3.1</t>
  </si>
  <si>
    <t>HC.1.3.2</t>
  </si>
  <si>
    <t>HC.1.3.3</t>
  </si>
  <si>
    <t>HK.1.1.1</t>
  </si>
  <si>
    <t>Infrastructure</t>
  </si>
  <si>
    <t>HK.1.1.2</t>
  </si>
  <si>
    <t>Machinery and equipment</t>
  </si>
  <si>
    <t>HK.1.1.3</t>
  </si>
  <si>
    <t>Intellectual property products</t>
  </si>
  <si>
    <t>HK.1.1</t>
  </si>
  <si>
    <t>HC.5.1.1</t>
  </si>
  <si>
    <t>HC.5.1.2</t>
  </si>
  <si>
    <t>HC.5.1.3</t>
  </si>
  <si>
    <t>All HP*</t>
  </si>
  <si>
    <t>* Except HP.9 (Rest of the world)</t>
  </si>
  <si>
    <t>* Except HP.9 Rest of the world</t>
  </si>
  <si>
    <t>Institutional units managing financing schemes</t>
  </si>
  <si>
    <t>HF.RI.1</t>
  </si>
  <si>
    <t>All domestic providers</t>
  </si>
  <si>
    <t>Government (S13)</t>
  </si>
  <si>
    <t>Rest of the world (S2)</t>
  </si>
  <si>
    <t>HF.0</t>
  </si>
  <si>
    <t>HP.0</t>
  </si>
  <si>
    <t>Government (S13)</t>
  </si>
  <si>
    <t>Corporations (S11S12)/Households (S14)/NPISH (S15)</t>
  </si>
  <si>
    <t>Millions
 of 
national currency</t>
  </si>
  <si>
    <t>Total current expenditure by financing schemes</t>
  </si>
  <si>
    <t>Capital</t>
  </si>
  <si>
    <t>HC1HC2</t>
  </si>
  <si>
    <t>HC1</t>
  </si>
  <si>
    <t>HC11</t>
  </si>
  <si>
    <t>HC12</t>
  </si>
  <si>
    <t>HC13</t>
  </si>
  <si>
    <t>HC131</t>
  </si>
  <si>
    <t>HC132</t>
  </si>
  <si>
    <t>HC133</t>
  </si>
  <si>
    <t>HC139</t>
  </si>
  <si>
    <t>HC14</t>
  </si>
  <si>
    <t>HC2</t>
  </si>
  <si>
    <t>HC21</t>
  </si>
  <si>
    <t>HC22</t>
  </si>
  <si>
    <t>HC23</t>
  </si>
  <si>
    <t>HC24</t>
  </si>
  <si>
    <t>HC11HC21</t>
  </si>
  <si>
    <t>HC12HC22</t>
  </si>
  <si>
    <t>HC13HC23</t>
  </si>
  <si>
    <t>HC4</t>
  </si>
  <si>
    <t>HC41</t>
  </si>
  <si>
    <t>HC42</t>
  </si>
  <si>
    <t>HC43</t>
  </si>
  <si>
    <t>HC5</t>
  </si>
  <si>
    <t>HC51</t>
  </si>
  <si>
    <t>HC511</t>
  </si>
  <si>
    <t>HC512</t>
  </si>
  <si>
    <t>HC513</t>
  </si>
  <si>
    <t>HC52</t>
  </si>
  <si>
    <t>HC6</t>
  </si>
  <si>
    <t>HC61</t>
  </si>
  <si>
    <t>HC62</t>
  </si>
  <si>
    <t>HC63</t>
  </si>
  <si>
    <t>HC64</t>
  </si>
  <si>
    <t>HC65</t>
  </si>
  <si>
    <t>HC7</t>
  </si>
  <si>
    <t>HC71</t>
  </si>
  <si>
    <t>HC72</t>
  </si>
  <si>
    <t>HC31</t>
  </si>
  <si>
    <t>HC32</t>
  </si>
  <si>
    <t>HC33</t>
  </si>
  <si>
    <t>HC3</t>
  </si>
  <si>
    <t>HC14HC24</t>
  </si>
  <si>
    <t>HC66</t>
  </si>
  <si>
    <t>HC34</t>
  </si>
  <si>
    <t>HCTOT</t>
  </si>
  <si>
    <t>HCR1</t>
  </si>
  <si>
    <t>HCR2</t>
  </si>
  <si>
    <t>HCRI1</t>
  </si>
  <si>
    <t>HCRI2</t>
  </si>
  <si>
    <t>HCRI3</t>
  </si>
  <si>
    <t>HF1</t>
  </si>
  <si>
    <t>HF11</t>
  </si>
  <si>
    <t>HF2</t>
  </si>
  <si>
    <t>HF21</t>
  </si>
  <si>
    <t>HF22</t>
  </si>
  <si>
    <t>HF23</t>
  </si>
  <si>
    <t>HF3</t>
  </si>
  <si>
    <t>HF0</t>
  </si>
  <si>
    <t>HFTOT</t>
  </si>
  <si>
    <t>HF12HF13</t>
  </si>
  <si>
    <t>HF31</t>
  </si>
  <si>
    <t>HF32</t>
  </si>
  <si>
    <t>HF4</t>
  </si>
  <si>
    <t>HF41</t>
  </si>
  <si>
    <t>HF42</t>
  </si>
  <si>
    <t>HFRI1</t>
  </si>
  <si>
    <t>HFRI11</t>
  </si>
  <si>
    <t>HFRI124</t>
  </si>
  <si>
    <t>HFRI15</t>
  </si>
  <si>
    <t>HFRI2</t>
  </si>
  <si>
    <t>HFRI3</t>
  </si>
  <si>
    <t>HP1</t>
  </si>
  <si>
    <t>HP11</t>
  </si>
  <si>
    <t>HP12</t>
  </si>
  <si>
    <t>HP13</t>
  </si>
  <si>
    <t>HP2</t>
  </si>
  <si>
    <t>HP21</t>
  </si>
  <si>
    <t>HP22</t>
  </si>
  <si>
    <t>HP29</t>
  </si>
  <si>
    <t>HP3</t>
  </si>
  <si>
    <t>HP31</t>
  </si>
  <si>
    <t>HP32</t>
  </si>
  <si>
    <t>HP33</t>
  </si>
  <si>
    <t>HP34</t>
  </si>
  <si>
    <t>HP35</t>
  </si>
  <si>
    <t>HP4</t>
  </si>
  <si>
    <t>HP41</t>
  </si>
  <si>
    <t>HP42</t>
  </si>
  <si>
    <t>HP49</t>
  </si>
  <si>
    <t>HP5</t>
  </si>
  <si>
    <t>HP51</t>
  </si>
  <si>
    <t>HP52</t>
  </si>
  <si>
    <t>HP59</t>
  </si>
  <si>
    <t>HP6</t>
  </si>
  <si>
    <t>HP7</t>
  </si>
  <si>
    <t>HP71</t>
  </si>
  <si>
    <t>HP72</t>
  </si>
  <si>
    <t>HP73</t>
  </si>
  <si>
    <t>HP79</t>
  </si>
  <si>
    <t>HP8</t>
  </si>
  <si>
    <t>HP81</t>
  </si>
  <si>
    <t>HP82</t>
  </si>
  <si>
    <t>HP89</t>
  </si>
  <si>
    <t>HP9</t>
  </si>
  <si>
    <t>HP0</t>
  </si>
  <si>
    <t>HPTOT</t>
  </si>
  <si>
    <t>FS1</t>
  </si>
  <si>
    <t>FS11</t>
  </si>
  <si>
    <t>FS12</t>
  </si>
  <si>
    <t>FS13</t>
  </si>
  <si>
    <t>FS14</t>
  </si>
  <si>
    <t>FS2</t>
  </si>
  <si>
    <t>FS3</t>
  </si>
  <si>
    <t>FS31</t>
  </si>
  <si>
    <t>FS32</t>
  </si>
  <si>
    <t>FS33</t>
  </si>
  <si>
    <t>FS34</t>
  </si>
  <si>
    <t>FS4</t>
  </si>
  <si>
    <t>FS5</t>
  </si>
  <si>
    <t>FS6</t>
  </si>
  <si>
    <t>FS7</t>
  </si>
  <si>
    <t>FS71</t>
  </si>
  <si>
    <t>FS72</t>
  </si>
  <si>
    <t>FSTOT</t>
  </si>
  <si>
    <t>FSRI1</t>
  </si>
  <si>
    <t>FSRI11</t>
  </si>
  <si>
    <t>FSRI124</t>
  </si>
  <si>
    <t>FSRI2</t>
  </si>
  <si>
    <t>FSR1</t>
  </si>
  <si>
    <t>FSR2</t>
  </si>
  <si>
    <t>FP1</t>
  </si>
  <si>
    <t>FP2</t>
  </si>
  <si>
    <t>FP3</t>
  </si>
  <si>
    <t>FP4</t>
  </si>
  <si>
    <t>FP5</t>
  </si>
  <si>
    <t>FP11</t>
  </si>
  <si>
    <t>FP12</t>
  </si>
  <si>
    <t>FP13</t>
  </si>
  <si>
    <t>FP31</t>
  </si>
  <si>
    <t>FP32</t>
  </si>
  <si>
    <t>FP33</t>
  </si>
  <si>
    <t>FP34</t>
  </si>
  <si>
    <t>FP51</t>
  </si>
  <si>
    <t>FP52</t>
  </si>
  <si>
    <t>FPTOT</t>
  </si>
  <si>
    <t>Country</t>
  </si>
  <si>
    <t>Last version submitted on</t>
  </si>
  <si>
    <t>Respondent</t>
  </si>
  <si>
    <t>HC.1.3.9</t>
  </si>
  <si>
    <t>HC0</t>
  </si>
  <si>
    <t>Other funds</t>
  </si>
  <si>
    <t>Health Expenditure</t>
  </si>
  <si>
    <t>Variables</t>
  </si>
  <si>
    <t>Number of inconsistent items</t>
  </si>
  <si>
    <t>HF :  HCxHF vs HPxHF</t>
  </si>
  <si>
    <t>HF :  HCxHF vs HFxFS</t>
  </si>
  <si>
    <t>HP :  HCxHP vs HPxHF</t>
  </si>
  <si>
    <t>Consistency Check</t>
  </si>
  <si>
    <t>Tables</t>
  </si>
  <si>
    <t>Preliminary estimates</t>
  </si>
  <si>
    <t>HCxHF</t>
  </si>
  <si>
    <t>HCxHP</t>
  </si>
  <si>
    <t>HPxHF</t>
  </si>
  <si>
    <t>HFxFS</t>
  </si>
  <si>
    <t>HPxFP</t>
  </si>
  <si>
    <t>HKxHP</t>
  </si>
  <si>
    <t>Horizontal</t>
  </si>
  <si>
    <t>Vertical</t>
  </si>
  <si>
    <t>Negative values</t>
  </si>
  <si>
    <t>Atypical entries</t>
  </si>
  <si>
    <t>HC</t>
  </si>
  <si>
    <t>HCxHF vs HCxHP</t>
  </si>
  <si>
    <t>HF</t>
  </si>
  <si>
    <t>HCxHF vs HPxHF</t>
  </si>
  <si>
    <t>HCxHF vs HFxFS</t>
  </si>
  <si>
    <t>HP</t>
  </si>
  <si>
    <t>HCxHP vs HPxHF</t>
  </si>
  <si>
    <t>HPxHF vs HPxFP</t>
  </si>
  <si>
    <t>HP0_8</t>
  </si>
  <si>
    <t>HK111</t>
  </si>
  <si>
    <t>HK112</t>
  </si>
  <si>
    <t>HK113</t>
  </si>
  <si>
    <t>HK11</t>
  </si>
  <si>
    <t>FUNDGG</t>
  </si>
  <si>
    <t>FUNDROW</t>
  </si>
  <si>
    <t>FUNDOTH</t>
  </si>
  <si>
    <t>HP1_8</t>
  </si>
  <si>
    <t>HC :  HCxHF vs HCxHP</t>
  </si>
  <si>
    <t>HPxHF vs HFxFS</t>
  </si>
  <si>
    <t>HF :  HPxHF vs HFxFS</t>
  </si>
  <si>
    <t>HCxHP vs HPxFP</t>
  </si>
  <si>
    <t>FSOB</t>
  </si>
  <si>
    <t>FSTOT_FSOB</t>
  </si>
  <si>
    <t>HP :  HCxHP vs HPxFP</t>
  </si>
  <si>
    <t>HP :  HPxHF vs HPxFP</t>
  </si>
  <si>
    <r>
      <t xml:space="preserve">Table 1. </t>
    </r>
    <r>
      <rPr>
        <b/>
        <sz val="10"/>
        <rFont val="Arial"/>
        <family val="2"/>
      </rPr>
      <t>Between Tables Consistency Check</t>
    </r>
  </si>
  <si>
    <r>
      <t xml:space="preserve">Table 3. </t>
    </r>
    <r>
      <rPr>
        <b/>
        <sz val="10"/>
        <rFont val="Arial"/>
        <family val="2"/>
      </rPr>
      <t>Between Tables Consistency Check</t>
    </r>
    <r>
      <rPr>
        <sz val="10"/>
        <rFont val="Arial"/>
        <family val="2"/>
      </rPr>
      <t>: Details</t>
    </r>
  </si>
  <si>
    <r>
      <t xml:space="preserve">Table 2. </t>
    </r>
    <r>
      <rPr>
        <b/>
        <sz val="10"/>
        <rFont val="Arial"/>
        <family val="2"/>
      </rPr>
      <t>Internal Checks</t>
    </r>
  </si>
  <si>
    <t>General information for the tables (SHA 2011)</t>
  </si>
  <si>
    <t>Health care services</t>
  </si>
  <si>
    <t>Health care goods</t>
  </si>
  <si>
    <t>Non-health care services</t>
  </si>
  <si>
    <t>&lt;--- Beginning of the report</t>
  </si>
  <si>
    <t>SHA 2011</t>
  </si>
  <si>
    <r>
      <t xml:space="preserve">Health care 
</t>
    </r>
    <r>
      <rPr>
        <b/>
        <sz val="14"/>
        <rFont val="Arial"/>
        <family val="2"/>
      </rPr>
      <t xml:space="preserve">financing schemes </t>
    </r>
    <r>
      <rPr>
        <sz val="14"/>
        <rFont val="Arial"/>
        <family val="2"/>
      </rPr>
      <t>(ICHA-HF)</t>
    </r>
  </si>
  <si>
    <t>Preliminary 
Major Aggregates</t>
  </si>
  <si>
    <r>
      <t xml:space="preserve">Health care 
</t>
    </r>
    <r>
      <rPr>
        <b/>
        <sz val="14"/>
        <rFont val="Arial"/>
        <family val="2"/>
      </rPr>
      <t>providers</t>
    </r>
    <r>
      <rPr>
        <sz val="14"/>
        <rFont val="Arial"/>
        <family val="2"/>
      </rPr>
      <t xml:space="preserve"> 
(ICHA-HP)</t>
    </r>
  </si>
  <si>
    <t>FSRI15</t>
  </si>
  <si>
    <t>DATA CYCLE</t>
  </si>
  <si>
    <t>Year of the data
(excluding Preliminary estimates table)</t>
  </si>
  <si>
    <t>Government schemes and compulsory contributory health care financing schemes</t>
  </si>
  <si>
    <t>Government schemes and compulsory contributory health insurance schemes together with cost-sharing (HF.1 + HF.3.2.1)</t>
  </si>
  <si>
    <t>Rest of the world (S2)</t>
  </si>
  <si>
    <t>Transfers from Rest of the world</t>
  </si>
  <si>
    <t>Transfers by General government</t>
  </si>
  <si>
    <t>Gross fixed capital formation</t>
  </si>
  <si>
    <t>of which financed from:</t>
  </si>
  <si>
    <t>Currency used</t>
  </si>
  <si>
    <r>
      <t>Note:</t>
    </r>
    <r>
      <rPr>
        <sz val="8"/>
        <rFont val="Arial"/>
        <family val="2"/>
      </rPr>
      <t xml:space="preserve">
Regarding the filling of cells with </t>
    </r>
    <r>
      <rPr>
        <b/>
        <sz val="8"/>
        <rFont val="Arial"/>
        <family val="2"/>
      </rPr>
      <t>zero</t>
    </r>
    <r>
      <rPr>
        <sz val="8"/>
        <rFont val="Arial"/>
        <family val="2"/>
      </rPr>
      <t xml:space="preserve"> ("0") or </t>
    </r>
    <r>
      <rPr>
        <b/>
        <sz val="8"/>
        <rFont val="Arial"/>
        <family val="2"/>
      </rPr>
      <t>blank</t>
    </r>
    <r>
      <rPr>
        <sz val="8"/>
        <rFont val="Arial"/>
        <family val="2"/>
      </rPr>
      <t xml:space="preserve"> (empty cell) the following guidelines should be adhered to:
a) Use a zero ("0") when an item can be measured and it is measured to be equal or approximately equal to zero (estimated lower than 0.0005 in the table, i.e. less than 500 NCU).
b) Use a blank (empty cell) for different types of missing data:
</t>
    </r>
    <r>
      <rPr>
        <u val="single"/>
        <sz val="8"/>
        <rFont val="Arial"/>
        <family val="2"/>
      </rPr>
      <t>Category does not exist in the national health system</t>
    </r>
    <r>
      <rPr>
        <sz val="8"/>
        <rFont val="Arial"/>
        <family val="2"/>
      </rPr>
      <t xml:space="preserve"> (e.g. when there is no HF.1.2 Compulsory contributory health insurance scheme, the cells referring to health expenditure by this scheme should be left empty).
</t>
    </r>
    <r>
      <rPr>
        <u val="single"/>
        <sz val="8"/>
        <rFont val="Arial"/>
        <family val="2"/>
      </rPr>
      <t>Data not available</t>
    </r>
    <r>
      <rPr>
        <sz val="8"/>
        <rFont val="Arial"/>
        <family val="2"/>
      </rPr>
      <t xml:space="preserve"> (e.g. HC.3.3 Outpatient long-term care (health) should be left empty if the category exists in the national health system, but an estimate is missing due to a lack of data sources).
</t>
    </r>
    <r>
      <rPr>
        <u val="single"/>
        <sz val="8"/>
        <rFont val="Arial"/>
        <family val="2"/>
      </rPr>
      <t>Category reported elsewhere</t>
    </r>
    <r>
      <rPr>
        <sz val="8"/>
        <rFont val="Arial"/>
        <family val="2"/>
      </rPr>
      <t xml:space="preserve"> (e.g. HC.1.2 Day curative care should be left empty if it is reported together with HC.1.1 Inpatient curative care).
The use of additional entries such as whitespaces, *, -, n/a, NA, or others should be avoided. Any other changes to the template such as removing or adding rows and columns, renaming items, format changes, etc. should be avoided.</t>
    </r>
  </si>
  <si>
    <t>General remarks concerning the tables</t>
  </si>
  <si>
    <t>TOTAL</t>
  </si>
  <si>
    <t>Related items:</t>
  </si>
  <si>
    <t>Voluntary health insurance schemes together with cost-sharing (HF.2.1 + HF.3.2.2)</t>
  </si>
  <si>
    <t>Total foreign revenues (FS.2 + FS.7)</t>
  </si>
  <si>
    <t>FP.3.1</t>
  </si>
  <si>
    <t>Kazakhstan</t>
  </si>
  <si>
    <t>Ali NURGOZHAYEV</t>
  </si>
  <si>
    <t>Tenge (thousands)</t>
  </si>
  <si>
    <t xml:space="preserve">Объем розничной торговли по отдельным товарным группам                                                                                                                                           </t>
  </si>
  <si>
    <t>млн.тенге</t>
  </si>
  <si>
    <t xml:space="preserve">Всего,  в том числе </t>
  </si>
  <si>
    <t>Торговля продовольственными товарами, из них</t>
  </si>
  <si>
    <t>Мясо, в  том числе  мясо домашней птицы и мясные продукты (с учетом колбасных изделий)</t>
  </si>
  <si>
    <t xml:space="preserve">     в том числе:</t>
  </si>
  <si>
    <t xml:space="preserve">          мясо, в  том числе  мясо домашней птицы и мясные продукты </t>
  </si>
  <si>
    <t xml:space="preserve">          колбасные изделия</t>
  </si>
  <si>
    <t>Рыба, ракообразные и моллюски</t>
  </si>
  <si>
    <t>Молочные продукты и яйца</t>
  </si>
  <si>
    <t xml:space="preserve">Фрукты и овощи свежие </t>
  </si>
  <si>
    <t xml:space="preserve">     из них картофель свежий</t>
  </si>
  <si>
    <t>Сахар</t>
  </si>
  <si>
    <t>Шоколад, изделия кондитерские из шоколада и  сахара</t>
  </si>
  <si>
    <t>Изделия хлебобулочные</t>
  </si>
  <si>
    <t>Напитки, включая алкогольные</t>
  </si>
  <si>
    <t>водка и ликеро-водочные изделия, коньяк</t>
  </si>
  <si>
    <t>коньяк</t>
  </si>
  <si>
    <t>вино виноградное и плодовоягодное</t>
  </si>
  <si>
    <t xml:space="preserve">     из них шампанское</t>
  </si>
  <si>
    <t>пиво</t>
  </si>
  <si>
    <t>безалкогольные напитки</t>
  </si>
  <si>
    <t>Табачные изделия</t>
  </si>
  <si>
    <t>Торговля непродовольственными товарами, из них</t>
  </si>
  <si>
    <t>Фармацевтические товары</t>
  </si>
  <si>
    <t>Медицинские и ортопедические товары</t>
  </si>
  <si>
    <t>Косметические изделия и туалетные принадлежности</t>
  </si>
  <si>
    <t>Текстильные товары</t>
  </si>
  <si>
    <t>Одежда</t>
  </si>
  <si>
    <t>Обувь</t>
  </si>
  <si>
    <t>Изделия из кожи и дорожные принадлежности</t>
  </si>
  <si>
    <t>Мебель</t>
  </si>
  <si>
    <t>Посуда фаянсовая, изделия из
стекла, фарфора и керамики,
изделия ножевые и приборы,
оборудование и изделия
неэлектрические бытовые, не
включенные в другие группировки</t>
  </si>
  <si>
    <t>Осветительные приборы</t>
  </si>
  <si>
    <t>Портьеры, сетчатые занавеси и различные предметы домашнего обихода из текстильных материалов</t>
  </si>
  <si>
    <t>Электрические бытовые приборы</t>
  </si>
  <si>
    <t>Аудио- и видеоаппаратура</t>
  </si>
  <si>
    <t>Музыкальные и видео  записи</t>
  </si>
  <si>
    <t>Музыкальные инструменты и партитуры</t>
  </si>
  <si>
    <t>Скобяные товары</t>
  </si>
  <si>
    <t>Краски, лаки и эмали</t>
  </si>
  <si>
    <t>Стекло</t>
  </si>
  <si>
    <t>Санитарно-техническое оборудование</t>
  </si>
  <si>
    <t>Строительные материалы, не включенные в другие группировки</t>
  </si>
  <si>
    <t>Книги</t>
  </si>
  <si>
    <t>Газеты и журналы</t>
  </si>
  <si>
    <t>Канцелярские товары</t>
  </si>
  <si>
    <t>Компьютеры и программное обеспечение, не приспособленное
к индивидуальным требованиям заказчика</t>
  </si>
  <si>
    <t>Фотоаппаратура, оборудование и приборы оптические точные</t>
  </si>
  <si>
    <t>Оборудование электросвязи</t>
  </si>
  <si>
    <t>Часы и ювелирные изделия</t>
  </si>
  <si>
    <t>Спортивные товары, включая велосипеды</t>
  </si>
  <si>
    <t>Игры и игрушки</t>
  </si>
  <si>
    <t>Обои и покрытия напольные</t>
  </si>
  <si>
    <t xml:space="preserve"> -</t>
  </si>
  <si>
    <t>Чистящие средства</t>
  </si>
  <si>
    <t>Обои и покрытия напольные,  ковры и изделия ковровые</t>
  </si>
  <si>
    <t>Сувениры и изделия кустарного промысла и предметы культового и религиозного назначения</t>
  </si>
  <si>
    <t>Бытовое жидкое топливо, газ в баллонах, уголь, 
древесное топливо</t>
  </si>
  <si>
    <t>Новые пассажирские автомобили легковые</t>
  </si>
  <si>
    <t>Подержанные пассажирские автомобили</t>
  </si>
  <si>
    <t>Шины</t>
  </si>
  <si>
    <t>Прочие детали и принадлежности для автомобилей</t>
  </si>
  <si>
    <t>* до 2009 года данные пересчитаны по отдельным товарным позициям в соответствии с версией СНТВУТ 2009 года.</t>
  </si>
  <si>
    <t>Расходы домохозяйств  на здравоохранение</t>
  </si>
  <si>
    <t>Категория расходов</t>
  </si>
  <si>
    <t>на 1 ДХ, тг</t>
  </si>
  <si>
    <t>всего, тг</t>
  </si>
  <si>
    <t>Население РК, чел</t>
  </si>
  <si>
    <t>всего</t>
  </si>
  <si>
    <t>Фармацевтическая продукция</t>
  </si>
  <si>
    <t>Прочая продукция медицинского назначения</t>
  </si>
  <si>
    <t>Лечебное оборудование и аппараты</t>
  </si>
  <si>
    <t xml:space="preserve">Медицинские услуги </t>
  </si>
  <si>
    <t>Стоматологические услуги</t>
  </si>
  <si>
    <t>Парамедицинские услуги</t>
  </si>
  <si>
    <t xml:space="preserve">Услуги больниц </t>
  </si>
  <si>
    <t>Неформальные расходы на здравоохранение</t>
  </si>
  <si>
    <t>Проезд до медицинского учреждения и обратно</t>
  </si>
  <si>
    <t>Объем оказанных услуг в области здравоохранения и предоставления социальных услуг в РК</t>
  </si>
  <si>
    <t>бюджет</t>
  </si>
  <si>
    <t>население</t>
  </si>
  <si>
    <t>предприятия</t>
  </si>
  <si>
    <t>Всего объем оказанных услуг по основному виду деятельности</t>
  </si>
  <si>
    <t>Оказано услуг в области здравоохранения, всего</t>
  </si>
  <si>
    <t>Услуги больниц</t>
  </si>
  <si>
    <t>услуги хирургических отделений больниц</t>
  </si>
  <si>
    <t>услуги гинекологических отделений больниц и родильных домов</t>
  </si>
  <si>
    <t>услуги центров реабилитации</t>
  </si>
  <si>
    <t>услуги психиатрических больниц</t>
  </si>
  <si>
    <t>услуги больниц, предоставляемые под контролем врачей прочие</t>
  </si>
  <si>
    <t>услуги прочих больниц</t>
  </si>
  <si>
    <t>Услуги в области врачебной практики общей</t>
  </si>
  <si>
    <t>Услуги в области врачебной практики специализированной</t>
  </si>
  <si>
    <t>Услуги в области стоматологии</t>
  </si>
  <si>
    <t>Услуги по охране здоровья человека прочие</t>
  </si>
  <si>
    <t>Оказано соцуслуг с обеспечением проживания, всего</t>
  </si>
  <si>
    <t>Услуги по уходу за больными с обеспечением проживания</t>
  </si>
  <si>
    <t>Услуги, связанные с проживанием лиц с умственными или физическими недостатками, психическими заболеваниями и наркологическими расстройствами</t>
  </si>
  <si>
    <t>Услуги, связанные с проживанием, для престарелых и инвалидов</t>
  </si>
  <si>
    <t>Услуги, связанные с проживанием, прочие</t>
  </si>
  <si>
    <t>Оказано соцуслуг без обеспечения проживания, всего</t>
  </si>
  <si>
    <t>Услуги социальные без обеспечения проживания для престарелых и инвалидов</t>
  </si>
  <si>
    <t>Услуги по дневному уходу за детьми</t>
  </si>
  <si>
    <t>Услуги социальные без обеспечения проживания прочие, не включенные в другие группировки</t>
  </si>
  <si>
    <t>В разрезе поставщиков: население</t>
  </si>
  <si>
    <t>Больницами</t>
  </si>
  <si>
    <t>ОВП</t>
  </si>
  <si>
    <t>СВП</t>
  </si>
  <si>
    <t>Стоматология</t>
  </si>
  <si>
    <t>Прочие</t>
  </si>
  <si>
    <t>Больницы</t>
  </si>
  <si>
    <t>б</t>
  </si>
  <si>
    <t>н</t>
  </si>
  <si>
    <t>п</t>
  </si>
  <si>
    <r>
      <rPr>
        <b/>
        <sz val="10"/>
        <rFont val="Arial"/>
        <family val="2"/>
      </rPr>
      <t>Factors</t>
    </r>
    <r>
      <rPr>
        <sz val="10"/>
        <rFont val="Arial"/>
        <family val="2"/>
      </rPr>
      <t xml:space="preserve"> 
of health care provision 
(ICHA-FP)</t>
    </r>
  </si>
  <si>
    <r>
      <t xml:space="preserve">Health care 
</t>
    </r>
    <r>
      <rPr>
        <b/>
        <sz val="10"/>
        <rFont val="Arial"/>
        <family val="2"/>
      </rPr>
      <t xml:space="preserve">providers </t>
    </r>
    <r>
      <rPr>
        <sz val="10"/>
        <rFont val="Arial"/>
        <family val="2"/>
      </rPr>
      <t xml:space="preserve">
(ICHA-HP)</t>
    </r>
  </si>
  <si>
    <r>
      <t xml:space="preserve">Providers </t>
    </r>
    <r>
      <rPr>
        <b/>
        <i/>
        <sz val="9"/>
        <rFont val="Arial"/>
        <family val="2"/>
      </rPr>
      <t>unknown</t>
    </r>
  </si>
  <si>
    <t>Источники схем финансирования</t>
  </si>
  <si>
    <t>Схемы финансирования</t>
  </si>
  <si>
    <t>в тыс. тенге</t>
  </si>
  <si>
    <t xml:space="preserve">HF.1 </t>
  </si>
  <si>
    <t>Схемы государственного финансирования и финансирования на основе обязательных отчисленией</t>
  </si>
  <si>
    <t xml:space="preserve">HF.1.1 </t>
  </si>
  <si>
    <t>Государственные схемы</t>
  </si>
  <si>
    <t>HF.1.2/HF.1.3</t>
  </si>
  <si>
    <t>Схемы обязательного медицинского страхования на основе взносов/ОМСС</t>
  </si>
  <si>
    <t xml:space="preserve">HF.2 </t>
  </si>
  <si>
    <t xml:space="preserve">Схемы добровольных медицинских взносов  </t>
  </si>
  <si>
    <t xml:space="preserve">HF.2.1 </t>
  </si>
  <si>
    <t>Схемы добровольного медицинского страхования</t>
  </si>
  <si>
    <t>Схемы финансирования некоммерческих организаций</t>
  </si>
  <si>
    <t xml:space="preserve">HF.2.3 </t>
  </si>
  <si>
    <t>Схемы финансирования предприятий</t>
  </si>
  <si>
    <t xml:space="preserve">HF.3 </t>
  </si>
  <si>
    <t>Частные расходы домохозяйств</t>
  </si>
  <si>
    <t>Выплаты из кармана, за исключением разделения затрат</t>
  </si>
  <si>
    <t>Разделение затрат с плательщиками, являющимися третьей стороной</t>
  </si>
  <si>
    <t xml:space="preserve">HF.4 </t>
  </si>
  <si>
    <t xml:space="preserve">Международные схемы финансирования </t>
  </si>
  <si>
    <t>Обязательные схемы (нерезидентские)</t>
  </si>
  <si>
    <t xml:space="preserve">HF.4.2 </t>
  </si>
  <si>
    <t>Добровольные схемы (нерезидентские)</t>
  </si>
  <si>
    <t>Неустановленные схемы финансирования</t>
  </si>
  <si>
    <t>ВСЕГО</t>
  </si>
  <si>
    <t>Государственные средства</t>
  </si>
  <si>
    <t>Частные средства</t>
  </si>
  <si>
    <t xml:space="preserve"> Прямые зарубежные содействия</t>
  </si>
  <si>
    <t>Всего</t>
  </si>
  <si>
    <t>FS.6.</t>
  </si>
  <si>
    <t>Трансферты из государственных доходов</t>
  </si>
  <si>
    <t xml:space="preserve">Средства из государственого бюджета </t>
  </si>
  <si>
    <t>Государственные трансферты за определённые группы населения</t>
  </si>
  <si>
    <t>Субсидии</t>
  </si>
  <si>
    <t>Прочие трансферты из государственных внутренних доходов</t>
  </si>
  <si>
    <t>Трансферты, выделенные государством из доходов иностранного происхождения</t>
  </si>
  <si>
    <t>Взносы на социальное страхование</t>
  </si>
  <si>
    <t>Взносы работников на социальное страхование</t>
  </si>
  <si>
    <t>Взносы работодателей на социальное страхование</t>
  </si>
  <si>
    <t>Взносы самозанятых на социальное страхование</t>
  </si>
  <si>
    <t>Прочие взносы на на социальное страхование</t>
  </si>
  <si>
    <t>Обязательная предоплата (кроме FS.3)</t>
  </si>
  <si>
    <t>Добровольное страхование</t>
  </si>
  <si>
    <t>Прочие национальные доходы</t>
  </si>
  <si>
    <t>Прямые зарубежные трансферты</t>
  </si>
  <si>
    <t>Прямые зарубежные финансовые трансферты</t>
  </si>
  <si>
    <t>Прямая иностранная помощь в натуральной форме</t>
  </si>
  <si>
    <t>Лечение и реабилитационные услуги</t>
  </si>
  <si>
    <t xml:space="preserve">HC.1 </t>
  </si>
  <si>
    <t>Услуги лечения</t>
  </si>
  <si>
    <t>Реабилитационное лечение</t>
  </si>
  <si>
    <t>Медицинские услуги и реабилитационное лечение на стационарном уровне</t>
  </si>
  <si>
    <t>Медицинские услуги на стационарном уровне</t>
  </si>
  <si>
    <t xml:space="preserve">HC.2.1 </t>
  </si>
  <si>
    <t>Реабилитационное лечение в стационаре</t>
  </si>
  <si>
    <t>Лечение и реабилитационные услуги в дневном стационаре</t>
  </si>
  <si>
    <t>Лечение в дневном стационаре</t>
  </si>
  <si>
    <t>Дневная реабилитационная помощь</t>
  </si>
  <si>
    <t>Амбулаторная лечебная и реабилитационная помощь</t>
  </si>
  <si>
    <t xml:space="preserve">HC.1.3 </t>
  </si>
  <si>
    <t>Амбулаторное лечение</t>
  </si>
  <si>
    <t>Основные медицинские услуги на амбулаторном уровне</t>
  </si>
  <si>
    <t>Амбулаторное стоматологическое лечение</t>
  </si>
  <si>
    <t>Специализированное амбулаторное лечение</t>
  </si>
  <si>
    <t>Прочие иные виды амбулаторных лечебных услуг, не поименованные отдельно</t>
  </si>
  <si>
    <t>Амбулаторная реабилитационная помощь</t>
  </si>
  <si>
    <t>Домашний лечебный и реабилитационный уход</t>
  </si>
  <si>
    <t>Домашний лечебный уход</t>
  </si>
  <si>
    <t>Реабилитационная помощь на дому</t>
  </si>
  <si>
    <t xml:space="preserve">HC.3 </t>
  </si>
  <si>
    <t>Долгосрочный медицинский уход</t>
  </si>
  <si>
    <t>Стационарная долгосрочная помощь (медицинская)</t>
  </si>
  <si>
    <t>Дневные случаи долгосрочной помощи (медицинские)</t>
  </si>
  <si>
    <t>Амбулаторная долгосрочная помощь (медицинская)</t>
  </si>
  <si>
    <t>Долгосрочная помощь (медицинская) на дому</t>
  </si>
  <si>
    <t xml:space="preserve">HC.4 </t>
  </si>
  <si>
    <t>Вспомогательные услуги</t>
  </si>
  <si>
    <t>Лабораторные услуги</t>
  </si>
  <si>
    <t>Диагностические услуги</t>
  </si>
  <si>
    <t>Транспортировка пациентов</t>
  </si>
  <si>
    <t xml:space="preserve">HC.5 </t>
  </si>
  <si>
    <t>Предоставление медицинских товаров</t>
  </si>
  <si>
    <t xml:space="preserve">HC.5.1 </t>
  </si>
  <si>
    <t>Фармацевтические и прочие медицинские товары недлительного пользования</t>
  </si>
  <si>
    <t>Лекарства, отпускаемые по рецепту</t>
  </si>
  <si>
    <t>Лекарства, отпускаемые без рецепта</t>
  </si>
  <si>
    <t>Прочие медицинские товары недлительного пользования</t>
  </si>
  <si>
    <t xml:space="preserve">HC.5.2 </t>
  </si>
  <si>
    <t>Терапевтические приборы и прочие медицинские товары длительного пользования</t>
  </si>
  <si>
    <t xml:space="preserve">HC.6 </t>
  </si>
  <si>
    <t>Профилактические услуги</t>
  </si>
  <si>
    <t>Информационная, образовательная и консультационная программы</t>
  </si>
  <si>
    <t>Программы иммунизации</t>
  </si>
  <si>
    <t>Программы по обнаружению заболеваний на ранних стадиях/скрининг</t>
  </si>
  <si>
    <t>Программа мониторинга состояния здоровья</t>
  </si>
  <si>
    <t xml:space="preserve">Программы надзора над инфекционными и не инфекционными заболеваниями, травмами и воздействием на среду здоровья </t>
  </si>
  <si>
    <t>Программы подготовки к стихийным бедствиям и реагированию на чрезвычайные ситуации</t>
  </si>
  <si>
    <t xml:space="preserve">HC.7 </t>
  </si>
  <si>
    <t xml:space="preserve">Администрирование, система здравоохранения и финансовое администрирование </t>
  </si>
  <si>
    <t xml:space="preserve">HC.7.1 </t>
  </si>
  <si>
    <t>Администрирование финансирования здравоохранения</t>
  </si>
  <si>
    <t xml:space="preserve">HC.0 </t>
  </si>
  <si>
    <t>Прочие медицинские услуги</t>
  </si>
  <si>
    <t>Государственный сектор</t>
  </si>
  <si>
    <t>Частный сектор</t>
  </si>
  <si>
    <t>Внешние источники финансирования</t>
  </si>
  <si>
    <t>Услуги здравоохранения</t>
  </si>
  <si>
    <t>Добровольные Схемы(нерезидентские)</t>
  </si>
  <si>
    <t xml:space="preserve">HP.1 </t>
  </si>
  <si>
    <t>Больницы общего профиля</t>
  </si>
  <si>
    <t xml:space="preserve">HP.1.1 </t>
  </si>
  <si>
    <t xml:space="preserve">HP.1.2 </t>
  </si>
  <si>
    <t>Психиатрические больницы и больницы для лечения алкогольной или наркотической зависимости</t>
  </si>
  <si>
    <t xml:space="preserve">HP.1.3 </t>
  </si>
  <si>
    <t>Специализированные больницы (кроме психиатрических больниц для лечения алкогольной или наркотической зависимости)</t>
  </si>
  <si>
    <t xml:space="preserve">HP.2 </t>
  </si>
  <si>
    <t>Учреждения длительного ухода</t>
  </si>
  <si>
    <t xml:space="preserve">HP.2.1 </t>
  </si>
  <si>
    <t>Учреждения длительного сестринского ухода</t>
  </si>
  <si>
    <t>Учреждения для душевнобольных и наркозависимых</t>
  </si>
  <si>
    <t xml:space="preserve">HP.2.9 </t>
  </si>
  <si>
    <t>Другие учреждения длительного ухода</t>
  </si>
  <si>
    <t>Поставщики амбулаторных медицинских услуг</t>
  </si>
  <si>
    <t xml:space="preserve">HP.3.1 </t>
  </si>
  <si>
    <t>Лечебная практика</t>
  </si>
  <si>
    <t xml:space="preserve">HP.3.2 </t>
  </si>
  <si>
    <t>Стоматологические поликлиники/кабинеты</t>
  </si>
  <si>
    <t xml:space="preserve">HP.3.3 </t>
  </si>
  <si>
    <t>Кабинеты других специалистов</t>
  </si>
  <si>
    <t xml:space="preserve">HP.3.4 </t>
  </si>
  <si>
    <t>Центры амбулаторного лечения</t>
  </si>
  <si>
    <t>Поставщики медицинских услуг на дому</t>
  </si>
  <si>
    <t xml:space="preserve">HP.4 </t>
  </si>
  <si>
    <t>Организации, предоставляющие дополнительные услуги</t>
  </si>
  <si>
    <t xml:space="preserve">HP.4.1 </t>
  </si>
  <si>
    <t>Организации, предоставляющие услуги по транспортации пациентов и спасению жизни пациента в чрезвычайных ситуациях</t>
  </si>
  <si>
    <t>Медицинские и диагностические лаборатории</t>
  </si>
  <si>
    <t>Прочие поставщики вспомогательных услуг</t>
  </si>
  <si>
    <t xml:space="preserve">HP.5 </t>
  </si>
  <si>
    <t>Поставщики и розничные продавцы медицинских товаров</t>
  </si>
  <si>
    <t xml:space="preserve">HP.5.1 </t>
  </si>
  <si>
    <t>Аптеки</t>
  </si>
  <si>
    <t xml:space="preserve">HP.5.2 </t>
  </si>
  <si>
    <t>Организации розничных продаж и прочие поставщики медицинских товаров длительного пользования и медицинских приборов</t>
  </si>
  <si>
    <t>Все прочие незначительные продавцы и иные поставщики лекарственных средств и товаров медицинского назначения</t>
  </si>
  <si>
    <t xml:space="preserve">HP.6 </t>
  </si>
  <si>
    <t>Организации, оказывающие профилактические услуги</t>
  </si>
  <si>
    <t xml:space="preserve">HP.7 </t>
  </si>
  <si>
    <t xml:space="preserve">Организации управления здравоохранением </t>
  </si>
  <si>
    <t xml:space="preserve">HP.7.1 </t>
  </si>
  <si>
    <t>Государственные учреждения управления здравоохранением</t>
  </si>
  <si>
    <t>Агенства социального медицинского страхования</t>
  </si>
  <si>
    <t xml:space="preserve">Управление частного страхования здравоохранения </t>
  </si>
  <si>
    <t>Прочие административные органы здравоохранения</t>
  </si>
  <si>
    <t xml:space="preserve">HP.8 </t>
  </si>
  <si>
    <t>Прочие сектора экономики</t>
  </si>
  <si>
    <t>Домохозяйства как поставщики медицинских услуг на дому</t>
  </si>
  <si>
    <t xml:space="preserve">HP.8.2 </t>
  </si>
  <si>
    <t>Все прочие предприятия как организации, предоставляющие вторичную медицинскую помощь</t>
  </si>
  <si>
    <t xml:space="preserve">HP.8.9 </t>
  </si>
  <si>
    <t>Прочие предприятия</t>
  </si>
  <si>
    <t xml:space="preserve">HP.9 </t>
  </si>
  <si>
    <t>Остальной мир</t>
  </si>
  <si>
    <t>Неустановленные провайдеры медицинских услуг</t>
  </si>
  <si>
    <t>Негосударственный сектор</t>
  </si>
  <si>
    <t xml:space="preserve">Внешние источники финансирования </t>
  </si>
  <si>
    <t>Поставщики услуг здравоохранения</t>
  </si>
  <si>
    <t xml:space="preserve">HP.3 </t>
  </si>
  <si>
    <t xml:space="preserve">HP.4.9 </t>
  </si>
  <si>
    <t>Больничные организации</t>
  </si>
  <si>
    <t>Прочие организации, предоставляющие дополнительные услуги</t>
  </si>
  <si>
    <t>Прочие административные органы здравоохрнения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</si>
</sst>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00"/>
    <numFmt numFmtId="195" formatCode="[$-409]d/mmm/yy;@"/>
    <numFmt numFmtId="196" formatCode="[$-409]dd\ mmmm\,\ yyyy"/>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_-* #,##0_р_._-;\-* #,##0_р_._-;_-* &quot;-&quot;??_р_._-;_-@_-"/>
    <numFmt numFmtId="203" formatCode="#,##0.0"/>
    <numFmt numFmtId="204" formatCode="###\ ###\ ###\ ###\ ##0"/>
    <numFmt numFmtId="205" formatCode="###\ ###\ ###\ ##0"/>
    <numFmt numFmtId="206" formatCode="_(* #,##0.0_);_(* \(#,##0.0\);_(* &quot;-&quot;??_);_(@_)"/>
    <numFmt numFmtId="207" formatCode="_(* #,##0_);_(* \(#,##0\);_(* &quot;-&quot;??_);_(@_)"/>
  </numFmts>
  <fonts count="156">
    <font>
      <sz val="11"/>
      <color theme="1"/>
      <name val="Century Gothic"/>
      <family val="2"/>
    </font>
    <font>
      <sz val="10"/>
      <color indexed="8"/>
      <name val="Arial"/>
      <family val="2"/>
    </font>
    <font>
      <sz val="10"/>
      <name val="Arial"/>
      <family val="2"/>
    </font>
    <font>
      <b/>
      <sz val="10"/>
      <name val="Arial"/>
      <family val="2"/>
    </font>
    <font>
      <sz val="14"/>
      <name val="Arial"/>
      <family val="2"/>
    </font>
    <font>
      <b/>
      <i/>
      <sz val="10"/>
      <name val="Arial"/>
      <family val="2"/>
    </font>
    <font>
      <b/>
      <sz val="10"/>
      <color indexed="8"/>
      <name val="Arial"/>
      <family val="2"/>
    </font>
    <font>
      <i/>
      <sz val="10"/>
      <name val="Arial"/>
      <family val="2"/>
    </font>
    <font>
      <sz val="8"/>
      <name val="Arial"/>
      <family val="2"/>
    </font>
    <font>
      <sz val="12"/>
      <name val="Arial"/>
      <family val="2"/>
    </font>
    <font>
      <b/>
      <sz val="8"/>
      <name val="Arial"/>
      <family val="2"/>
    </font>
    <font>
      <u val="single"/>
      <sz val="10"/>
      <color indexed="12"/>
      <name val="Arial"/>
      <family val="2"/>
    </font>
    <font>
      <b/>
      <sz val="8"/>
      <color indexed="10"/>
      <name val="Courier"/>
      <family val="3"/>
    </font>
    <font>
      <b/>
      <sz val="12"/>
      <name val="Arial"/>
      <family val="2"/>
    </font>
    <font>
      <sz val="9"/>
      <name val="Arial"/>
      <family val="2"/>
    </font>
    <font>
      <u val="single"/>
      <sz val="9"/>
      <name val="Arial"/>
      <family val="2"/>
    </font>
    <font>
      <b/>
      <i/>
      <sz val="9"/>
      <name val="Arial"/>
      <family val="2"/>
    </font>
    <font>
      <u val="single"/>
      <sz val="10"/>
      <name val="Arial"/>
      <family val="2"/>
    </font>
    <font>
      <b/>
      <sz val="22"/>
      <name val="Arial"/>
      <family val="2"/>
    </font>
    <font>
      <i/>
      <sz val="9"/>
      <name val="Arial"/>
      <family val="2"/>
    </font>
    <font>
      <b/>
      <sz val="14"/>
      <name val="Arial"/>
      <family val="2"/>
    </font>
    <font>
      <u val="single"/>
      <sz val="8"/>
      <name val="Arial"/>
      <family val="2"/>
    </font>
    <font>
      <b/>
      <sz val="8"/>
      <color indexed="8"/>
      <name val="Arial"/>
      <family val="2"/>
    </font>
    <font>
      <b/>
      <sz val="11"/>
      <name val="Calibri"/>
      <family val="2"/>
    </font>
    <font>
      <sz val="10"/>
      <name val="Calibri"/>
      <family val="2"/>
    </font>
    <font>
      <b/>
      <sz val="10"/>
      <name val="Calibri"/>
      <family val="2"/>
    </font>
    <font>
      <sz val="9"/>
      <name val="Calibri"/>
      <family val="2"/>
    </font>
    <font>
      <b/>
      <sz val="9"/>
      <name val="Tahoma"/>
      <family val="2"/>
    </font>
    <font>
      <sz val="9"/>
      <name val="Tahoma"/>
      <family val="2"/>
    </font>
    <font>
      <b/>
      <sz val="11"/>
      <name val="Times New Roman"/>
      <family val="1"/>
    </font>
    <font>
      <sz val="12"/>
      <name val="Times New Roman"/>
      <family val="1"/>
    </font>
    <font>
      <sz val="11"/>
      <name val="Times New Roman"/>
      <family val="1"/>
    </font>
    <font>
      <b/>
      <sz val="11"/>
      <color indexed="8"/>
      <name val="Calibri"/>
      <family val="2"/>
    </font>
    <font>
      <sz val="11"/>
      <color indexed="8"/>
      <name val="Calibri"/>
      <family val="2"/>
    </font>
    <font>
      <i/>
      <sz val="11"/>
      <color indexed="8"/>
      <name val="Calibri"/>
      <family val="2"/>
    </font>
    <font>
      <b/>
      <sz val="10"/>
      <color indexed="8"/>
      <name val="Calibri"/>
      <family val="2"/>
    </font>
    <font>
      <b/>
      <sz val="9"/>
      <name val="Arial"/>
      <family val="2"/>
    </font>
    <font>
      <b/>
      <sz val="8"/>
      <name val="Times New Roman"/>
      <family val="1"/>
    </font>
    <font>
      <b/>
      <i/>
      <sz val="8"/>
      <name val="Times New Roman"/>
      <family val="1"/>
    </font>
    <font>
      <sz val="8"/>
      <name val="Times New Roman"/>
      <family val="1"/>
    </font>
    <font>
      <sz val="8"/>
      <color indexed="8"/>
      <name val="Times New Roman"/>
      <family val="1"/>
    </font>
    <font>
      <b/>
      <sz val="8"/>
      <color indexed="8"/>
      <name val="Times New Roman"/>
      <family val="1"/>
    </font>
    <font>
      <i/>
      <sz val="8"/>
      <color indexed="8"/>
      <name val="Times New Roman"/>
      <family val="1"/>
    </font>
    <font>
      <b/>
      <i/>
      <u val="single"/>
      <sz val="10"/>
      <color indexed="8"/>
      <name val="Arial"/>
      <family val="2"/>
    </font>
    <font>
      <b/>
      <sz val="8"/>
      <color indexed="10"/>
      <name val="Times New Roman"/>
      <family val="1"/>
    </font>
    <font>
      <sz val="10"/>
      <name val="Arial Cyr"/>
      <family val="0"/>
    </font>
    <font>
      <sz val="11"/>
      <color indexed="8"/>
      <name val="Century Gothic"/>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23"/>
      <name val="Arial"/>
      <family val="2"/>
    </font>
    <font>
      <b/>
      <sz val="13"/>
      <color indexed="23"/>
      <name val="Arial"/>
      <family val="2"/>
    </font>
    <font>
      <b/>
      <sz val="11"/>
      <color indexed="23"/>
      <name val="Arial"/>
      <family val="2"/>
    </font>
    <font>
      <b/>
      <sz val="10"/>
      <color indexed="9"/>
      <name val="Arial"/>
      <family val="2"/>
    </font>
    <font>
      <b/>
      <sz val="18"/>
      <color indexed="23"/>
      <name val="Century Gothic"/>
      <family val="2"/>
    </font>
    <font>
      <sz val="10"/>
      <color indexed="60"/>
      <name val="Arial"/>
      <family val="2"/>
    </font>
    <font>
      <u val="single"/>
      <sz val="8.8"/>
      <color indexed="45"/>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i/>
      <sz val="11"/>
      <color indexed="8"/>
      <name val="Century Gothic"/>
      <family val="2"/>
    </font>
    <font>
      <sz val="11"/>
      <name val="Century Gothic"/>
      <family val="2"/>
    </font>
    <font>
      <sz val="10"/>
      <color indexed="30"/>
      <name val="Arial"/>
      <family val="2"/>
    </font>
    <font>
      <b/>
      <sz val="8"/>
      <color indexed="30"/>
      <name val="Arial"/>
      <family val="2"/>
    </font>
    <font>
      <b/>
      <sz val="12"/>
      <color indexed="30"/>
      <name val="Arial"/>
      <family val="2"/>
    </font>
    <font>
      <b/>
      <sz val="8"/>
      <color indexed="9"/>
      <name val="Arial"/>
      <family val="2"/>
    </font>
    <font>
      <sz val="12"/>
      <color indexed="30"/>
      <name val="Arial"/>
      <family val="2"/>
    </font>
    <font>
      <b/>
      <sz val="10"/>
      <color indexed="30"/>
      <name val="Arial"/>
      <family val="2"/>
    </font>
    <font>
      <b/>
      <sz val="8"/>
      <color indexed="31"/>
      <name val="Arial"/>
      <family val="2"/>
    </font>
    <font>
      <b/>
      <i/>
      <sz val="10"/>
      <color indexed="23"/>
      <name val="Arial"/>
      <family val="2"/>
    </font>
    <font>
      <sz val="11"/>
      <color indexed="23"/>
      <name val="Century Gothic"/>
      <family val="2"/>
    </font>
    <font>
      <sz val="10"/>
      <color indexed="23"/>
      <name val="Arial"/>
      <family val="2"/>
    </font>
    <font>
      <sz val="8"/>
      <color indexed="8"/>
      <name val="Century Gothic"/>
      <family val="2"/>
    </font>
    <font>
      <i/>
      <sz val="8"/>
      <color indexed="8"/>
      <name val="Century Gothic"/>
      <family val="2"/>
    </font>
    <font>
      <b/>
      <i/>
      <sz val="8"/>
      <color indexed="23"/>
      <name val="Arial"/>
      <family val="2"/>
    </font>
    <font>
      <i/>
      <sz val="8"/>
      <color indexed="23"/>
      <name val="Times New Roman"/>
      <family val="1"/>
    </font>
    <font>
      <i/>
      <sz val="8"/>
      <color indexed="23"/>
      <name val="Arial"/>
      <family val="2"/>
    </font>
    <font>
      <sz val="8"/>
      <color indexed="23"/>
      <name val="Arial"/>
      <family val="2"/>
    </font>
    <font>
      <sz val="8"/>
      <name val="Century Gothic"/>
      <family val="2"/>
    </font>
    <font>
      <b/>
      <sz val="8"/>
      <color indexed="22"/>
      <name val="Arial"/>
      <family val="2"/>
    </font>
    <font>
      <sz val="10"/>
      <color indexed="10"/>
      <name val="Calibri"/>
      <family val="2"/>
    </font>
    <font>
      <sz val="10"/>
      <color indexed="8"/>
      <name val="Calibri"/>
      <family val="2"/>
    </font>
    <font>
      <sz val="11"/>
      <color indexed="8"/>
      <name val="Times New Roman"/>
      <family val="1"/>
    </font>
    <font>
      <b/>
      <sz val="11"/>
      <color indexed="8"/>
      <name val="Times New Roman"/>
      <family val="1"/>
    </font>
    <font>
      <b/>
      <sz val="10"/>
      <color indexed="8"/>
      <name val="Century Gothic"/>
      <family val="2"/>
    </font>
    <font>
      <sz val="10"/>
      <color indexed="8"/>
      <name val="Century Gothic"/>
      <family val="2"/>
    </font>
    <font>
      <sz val="8"/>
      <color indexed="10"/>
      <name val="Century Gothic"/>
      <family val="2"/>
    </font>
    <font>
      <b/>
      <sz val="14"/>
      <color indexed="9"/>
      <name val="Arial"/>
      <family val="2"/>
    </font>
    <font>
      <b/>
      <i/>
      <sz val="8"/>
      <color indexed="23"/>
      <name val="Times New Roman"/>
      <family val="1"/>
    </font>
    <font>
      <b/>
      <i/>
      <u val="single"/>
      <sz val="10"/>
      <color indexed="23"/>
      <name val="Arial"/>
      <family val="2"/>
    </font>
    <font>
      <b/>
      <sz val="11"/>
      <color indexed="8"/>
      <name val="Century Gothic"/>
      <family val="2"/>
    </font>
    <font>
      <i/>
      <sz val="11"/>
      <color indexed="23"/>
      <name val="Century Gothic"/>
      <family val="2"/>
    </font>
    <font>
      <b/>
      <sz val="10"/>
      <color indexed="22"/>
      <name val="Arial"/>
      <family val="2"/>
    </font>
    <font>
      <sz val="8"/>
      <color indexed="23"/>
      <name val="Times New Roman"/>
      <family val="1"/>
    </font>
    <font>
      <b/>
      <sz val="8"/>
      <color indexed="8"/>
      <name val="Century Gothic"/>
      <family val="2"/>
    </font>
    <font>
      <b/>
      <sz val="8"/>
      <color indexed="10"/>
      <name val="Century Gothic"/>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entury Gothic"/>
      <family val="2"/>
    </font>
    <font>
      <sz val="10"/>
      <color rgb="FF9C6500"/>
      <name val="Arial"/>
      <family val="2"/>
    </font>
    <font>
      <u val="single"/>
      <sz val="8.8"/>
      <color theme="1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i/>
      <sz val="11"/>
      <color theme="1"/>
      <name val="Century Gothic"/>
      <family val="2"/>
    </font>
    <font>
      <sz val="10"/>
      <color theme="8" tint="-0.24997000396251678"/>
      <name val="Arial"/>
      <family val="2"/>
    </font>
    <font>
      <b/>
      <sz val="8"/>
      <color theme="8" tint="-0.24997000396251678"/>
      <name val="Arial"/>
      <family val="2"/>
    </font>
    <font>
      <b/>
      <sz val="12"/>
      <color theme="8" tint="-0.24997000396251678"/>
      <name val="Arial"/>
      <family val="2"/>
    </font>
    <font>
      <b/>
      <sz val="8"/>
      <color theme="0"/>
      <name val="Arial"/>
      <family val="2"/>
    </font>
    <font>
      <sz val="12"/>
      <color theme="8" tint="-0.24997000396251678"/>
      <name val="Arial"/>
      <family val="2"/>
    </font>
    <font>
      <b/>
      <sz val="10"/>
      <color theme="8" tint="-0.24997000396251678"/>
      <name val="Arial"/>
      <family val="2"/>
    </font>
    <font>
      <b/>
      <sz val="8"/>
      <color rgb="FFDCE6F1"/>
      <name val="Arial"/>
      <family val="2"/>
    </font>
    <font>
      <i/>
      <sz val="10"/>
      <color theme="3"/>
      <name val="Arial"/>
      <family val="2"/>
    </font>
    <font>
      <b/>
      <i/>
      <sz val="10"/>
      <color theme="3"/>
      <name val="Arial"/>
      <family val="2"/>
    </font>
    <font>
      <sz val="11"/>
      <color theme="3"/>
      <name val="Century Gothic"/>
      <family val="2"/>
    </font>
    <font>
      <sz val="10"/>
      <color theme="3"/>
      <name val="Arial"/>
      <family val="2"/>
    </font>
    <font>
      <sz val="8"/>
      <color theme="1"/>
      <name val="Century Gothic"/>
      <family val="2"/>
    </font>
    <font>
      <i/>
      <sz val="8"/>
      <color theme="1"/>
      <name val="Century Gothic"/>
      <family val="2"/>
    </font>
    <font>
      <b/>
      <i/>
      <sz val="8"/>
      <color theme="3"/>
      <name val="Arial"/>
      <family val="2"/>
    </font>
    <font>
      <i/>
      <sz val="8"/>
      <color theme="3"/>
      <name val="Times New Roman"/>
      <family val="1"/>
    </font>
    <font>
      <i/>
      <sz val="8"/>
      <color theme="3"/>
      <name val="Arial"/>
      <family val="2"/>
    </font>
    <font>
      <sz val="8"/>
      <color theme="3"/>
      <name val="Arial"/>
      <family val="2"/>
    </font>
    <font>
      <b/>
      <sz val="8"/>
      <color theme="2"/>
      <name val="Arial"/>
      <family val="2"/>
    </font>
    <font>
      <sz val="10"/>
      <color rgb="FFFF0000"/>
      <name val="Calibri"/>
      <family val="2"/>
    </font>
    <font>
      <sz val="10"/>
      <color theme="1"/>
      <name val="Calibri"/>
      <family val="2"/>
    </font>
    <font>
      <sz val="11"/>
      <color theme="1"/>
      <name val="Times New Roman"/>
      <family val="1"/>
    </font>
    <font>
      <b/>
      <sz val="11"/>
      <color theme="1"/>
      <name val="Times New Roman"/>
      <family val="1"/>
    </font>
    <font>
      <b/>
      <sz val="10"/>
      <color theme="1"/>
      <name val="Century Gothic"/>
      <family val="2"/>
    </font>
    <font>
      <sz val="8"/>
      <color rgb="FFFF0000"/>
      <name val="Century Gothic"/>
      <family val="2"/>
    </font>
    <font>
      <b/>
      <sz val="8"/>
      <color theme="1"/>
      <name val="Times New Roman"/>
      <family val="1"/>
    </font>
    <font>
      <b/>
      <i/>
      <sz val="8"/>
      <color theme="3"/>
      <name val="Times New Roman"/>
      <family val="1"/>
    </font>
    <font>
      <sz val="8"/>
      <color theme="1"/>
      <name val="Times New Roman"/>
      <family val="1"/>
    </font>
    <font>
      <b/>
      <i/>
      <u val="single"/>
      <sz val="10"/>
      <color theme="3"/>
      <name val="Arial"/>
      <family val="2"/>
    </font>
    <font>
      <b/>
      <sz val="11"/>
      <color theme="1"/>
      <name val="Century Gothic"/>
      <family val="2"/>
    </font>
    <font>
      <i/>
      <sz val="11"/>
      <color theme="3"/>
      <name val="Century Gothic"/>
      <family val="2"/>
    </font>
    <font>
      <b/>
      <sz val="8"/>
      <color rgb="FF000000"/>
      <name val="Times New Roman"/>
      <family val="1"/>
    </font>
    <font>
      <sz val="8"/>
      <color rgb="FF000000"/>
      <name val="Times New Roman"/>
      <family val="1"/>
    </font>
    <font>
      <b/>
      <sz val="10"/>
      <color theme="2"/>
      <name val="Arial"/>
      <family val="2"/>
    </font>
    <font>
      <sz val="8"/>
      <color theme="3"/>
      <name val="Times New Roman"/>
      <family val="1"/>
    </font>
    <font>
      <b/>
      <sz val="8"/>
      <color theme="1"/>
      <name val="Century Gothic"/>
      <family val="2"/>
    </font>
    <font>
      <b/>
      <sz val="8"/>
      <color rgb="FFFF0000"/>
      <name val="Century Gothic"/>
      <family val="2"/>
    </font>
    <font>
      <b/>
      <sz val="14"/>
      <color theme="0"/>
      <name val="Arial"/>
      <family val="2"/>
    </font>
    <font>
      <b/>
      <sz val="8"/>
      <name val="Century Gothic"/>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04997999966144562"/>
        <bgColor indexed="64"/>
      </patternFill>
    </fill>
    <fill>
      <patternFill patternType="solid">
        <fgColor rgb="FFDCE6F1"/>
        <bgColor indexed="64"/>
      </patternFill>
    </fill>
    <fill>
      <patternFill patternType="solid">
        <fgColor rgb="FFD2D2D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FFFF"/>
        <bgColor indexed="64"/>
      </patternFill>
    </fill>
    <fill>
      <patternFill patternType="solid">
        <fgColor rgb="FF4F81BD"/>
        <bgColor indexed="64"/>
      </patternFill>
    </fill>
  </fills>
  <borders count="2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bottom style="thin"/>
    </border>
    <border>
      <left style="thin"/>
      <right style="thin"/>
      <top style="medium"/>
      <bottom/>
    </border>
    <border>
      <left style="hair"/>
      <right style="hair"/>
      <top/>
      <bottom style="thin"/>
    </border>
    <border>
      <left/>
      <right/>
      <top style="thin"/>
      <bottom style="thin"/>
    </border>
    <border>
      <left style="medium"/>
      <right/>
      <top style="thin"/>
      <bottom style="thin"/>
    </border>
    <border>
      <left style="thin"/>
      <right style="thin"/>
      <top style="thin"/>
      <bottom style="thin"/>
    </border>
    <border>
      <left style="medium"/>
      <right/>
      <top/>
      <bottom style="thin"/>
    </border>
    <border>
      <left style="thin"/>
      <right style="medium"/>
      <top style="medium"/>
      <bottom/>
    </border>
    <border>
      <left style="thin"/>
      <right style="medium"/>
      <top/>
      <bottom style="thin"/>
    </border>
    <border>
      <left/>
      <right style="thin"/>
      <top/>
      <bottom/>
    </border>
    <border>
      <left/>
      <right/>
      <top style="hair"/>
      <bottom style="hair"/>
    </border>
    <border>
      <left/>
      <right/>
      <top style="thin"/>
      <bottom style="hair"/>
    </border>
    <border>
      <left/>
      <right/>
      <top style="hair"/>
      <bottom style="thin"/>
    </border>
    <border>
      <left/>
      <right/>
      <top style="thin"/>
      <bottom style="medium"/>
    </border>
    <border>
      <left/>
      <right style="thin"/>
      <top style="thin"/>
      <bottom style="hair"/>
    </border>
    <border>
      <left/>
      <right/>
      <top style="medium"/>
      <bottom/>
    </border>
    <border>
      <left/>
      <right/>
      <top style="thin"/>
      <bottom/>
    </border>
    <border>
      <left style="thin"/>
      <right style="medium"/>
      <top/>
      <bottom/>
    </border>
    <border>
      <left/>
      <right/>
      <top/>
      <bottom style="hair"/>
    </border>
    <border>
      <left style="medium"/>
      <right/>
      <top/>
      <bottom/>
    </border>
    <border>
      <left style="medium"/>
      <right/>
      <top/>
      <bottom style="medium"/>
    </border>
    <border>
      <left/>
      <right/>
      <top/>
      <bottom style="medium"/>
    </border>
    <border>
      <left style="thin"/>
      <right style="thin"/>
      <top/>
      <bottom style="medium"/>
    </border>
    <border>
      <left style="thin"/>
      <right style="medium"/>
      <top>
        <color indexed="63"/>
      </top>
      <bottom style="medium"/>
    </border>
    <border>
      <left style="thin"/>
      <right style="thin"/>
      <top/>
      <bottom/>
    </border>
    <border>
      <left style="hair"/>
      <right style="hair"/>
      <top/>
      <bottom/>
    </border>
    <border>
      <left style="thin"/>
      <right style="hair"/>
      <top/>
      <bottom/>
    </border>
    <border>
      <left style="medium"/>
      <right style="medium"/>
      <top/>
      <bottom/>
    </border>
    <border>
      <left/>
      <right style="hair"/>
      <top/>
      <bottom/>
    </border>
    <border>
      <left style="hair"/>
      <right/>
      <top/>
      <bottom/>
    </border>
    <border>
      <left style="thin"/>
      <right style="thin"/>
      <top style="hair"/>
      <bottom style="hair"/>
    </border>
    <border>
      <left style="hair"/>
      <right style="hair"/>
      <top style="hair"/>
      <bottom style="hair"/>
    </border>
    <border>
      <left style="thin"/>
      <right style="medium"/>
      <top style="hair"/>
      <bottom style="hair"/>
    </border>
    <border>
      <left style="medium"/>
      <right style="medium"/>
      <top style="hair"/>
      <bottom style="hair"/>
    </border>
    <border>
      <left/>
      <right style="hair"/>
      <top style="hair"/>
      <bottom style="hair"/>
    </border>
    <border>
      <left/>
      <right style="thin"/>
      <top style="hair"/>
      <bottom style="hair"/>
    </border>
    <border>
      <left style="hair"/>
      <right style="hair"/>
      <top style="thin"/>
      <bottom style="thin"/>
    </border>
    <border>
      <left style="thin"/>
      <right style="hair"/>
      <top style="thin"/>
      <bottom style="thin"/>
    </border>
    <border>
      <left style="medium"/>
      <right style="medium"/>
      <top style="thin"/>
      <bottom style="thin"/>
    </border>
    <border>
      <left/>
      <right style="hair"/>
      <top style="thin"/>
      <bottom style="thin"/>
    </border>
    <border>
      <left/>
      <right style="thin"/>
      <top style="thin"/>
      <bottom style="thin"/>
    </border>
    <border>
      <left style="hair"/>
      <right/>
      <top style="thin"/>
      <bottom style="thin"/>
    </border>
    <border>
      <left style="thin"/>
      <right style="thin"/>
      <top style="thin"/>
      <bottom style="hair"/>
    </border>
    <border>
      <left style="thin"/>
      <right style="medium"/>
      <top style="thin"/>
      <bottom style="hair"/>
    </border>
    <border>
      <left/>
      <right style="hair"/>
      <top style="hair"/>
      <bottom style="thin"/>
    </border>
    <border>
      <left style="thin"/>
      <right style="hair"/>
      <top style="hair"/>
      <bottom style="hair"/>
    </border>
    <border>
      <left style="thin"/>
      <right style="thin"/>
      <top style="hair"/>
      <bottom style="thin"/>
    </border>
    <border>
      <left style="thin"/>
      <right style="hair"/>
      <top style="hair"/>
      <bottom style="thin"/>
    </border>
    <border>
      <left style="medium"/>
      <right style="medium"/>
      <top style="hair"/>
      <bottom style="thin"/>
    </border>
    <border>
      <left style="thin"/>
      <right style="thin"/>
      <top/>
      <bottom style="hair"/>
    </border>
    <border>
      <left style="thin"/>
      <right/>
      <top style="hair"/>
      <bottom style="hair"/>
    </border>
    <border>
      <left style="hair"/>
      <right style="hair"/>
      <top style="hair"/>
      <bottom style="thin"/>
    </border>
    <border>
      <left style="thin"/>
      <right style="hair"/>
      <top style="thin"/>
      <bottom style="medium"/>
    </border>
    <border>
      <left style="hair"/>
      <right style="hair"/>
      <top style="thin"/>
      <bottom style="medium"/>
    </border>
    <border>
      <left style="thin"/>
      <right style="thin"/>
      <top style="thin"/>
      <bottom style="medium"/>
    </border>
    <border>
      <left/>
      <right style="hair"/>
      <top style="thin"/>
      <bottom style="medium"/>
    </border>
    <border>
      <left style="medium"/>
      <right style="medium"/>
      <top style="thin"/>
      <bottom style="medium"/>
    </border>
    <border>
      <left style="medium"/>
      <right style="thin"/>
      <top style="thin"/>
      <bottom style="thin"/>
    </border>
    <border>
      <left style="hair"/>
      <right style="thin"/>
      <top style="thin"/>
      <bottom style="thin"/>
    </border>
    <border>
      <left/>
      <right style="medium"/>
      <top style="thin"/>
      <bottom style="thin"/>
    </border>
    <border>
      <left style="medium"/>
      <right style="thin"/>
      <top/>
      <bottom/>
    </border>
    <border>
      <left style="hair"/>
      <right style="thin"/>
      <top/>
      <bottom/>
    </border>
    <border>
      <left/>
      <right style="medium"/>
      <top/>
      <bottom/>
    </border>
    <border>
      <left style="hair"/>
      <right/>
      <top style="hair"/>
      <bottom style="hair"/>
    </border>
    <border>
      <left style="hair"/>
      <right style="thin"/>
      <top style="hair"/>
      <bottom style="hair"/>
    </border>
    <border>
      <left style="medium"/>
      <right style="thin"/>
      <top style="hair"/>
      <bottom style="hair"/>
    </border>
    <border>
      <left/>
      <right style="medium"/>
      <top style="hair"/>
      <bottom style="hair"/>
    </border>
    <border>
      <left style="medium"/>
      <right style="thin"/>
      <top style="hair"/>
      <bottom style="thin"/>
    </border>
    <border>
      <left style="hair"/>
      <right style="thin"/>
      <top style="hair"/>
      <bottom style="thin"/>
    </border>
    <border>
      <left/>
      <right style="thin"/>
      <top style="hair"/>
      <bottom style="thin"/>
    </border>
    <border>
      <left/>
      <right style="medium"/>
      <top style="hair"/>
      <bottom style="thin"/>
    </border>
    <border>
      <left/>
      <right style="medium"/>
      <top style="thin"/>
      <bottom style="medium"/>
    </border>
    <border>
      <left style="medium"/>
      <right style="thin"/>
      <top style="thin"/>
      <bottom style="medium"/>
    </border>
    <border>
      <left style="hair"/>
      <right style="thin"/>
      <top style="thin"/>
      <bottom style="medium"/>
    </border>
    <border>
      <left/>
      <right style="thin"/>
      <top style="thin"/>
      <bottom style="medium"/>
    </border>
    <border>
      <left style="hair"/>
      <right/>
      <top style="hair"/>
      <bottom style="thin"/>
    </border>
    <border>
      <left style="hair"/>
      <right/>
      <top style="thin"/>
      <bottom style="medium"/>
    </border>
    <border>
      <left/>
      <right/>
      <top style="medium"/>
      <bottom style="medium"/>
    </border>
    <border>
      <left style="hair"/>
      <right style="hair"/>
      <top style="medium"/>
      <bottom style="medium"/>
    </border>
    <border>
      <left style="thin"/>
      <right style="thin"/>
      <top style="medium"/>
      <bottom style="medium"/>
    </border>
    <border>
      <left style="thin"/>
      <right style="hair"/>
      <top style="medium"/>
      <bottom style="medium"/>
    </border>
    <border>
      <left style="medium"/>
      <right style="medium"/>
      <top style="medium"/>
      <bottom style="medium"/>
    </border>
    <border>
      <left>
        <color indexed="63"/>
      </left>
      <right style="thick"/>
      <top>
        <color indexed="63"/>
      </top>
      <bottom style="hair">
        <color rgb="FF4F81BD"/>
      </bottom>
    </border>
    <border>
      <left>
        <color indexed="63"/>
      </left>
      <right>
        <color indexed="63"/>
      </right>
      <top style="thick"/>
      <bottom>
        <color indexed="63"/>
      </bottom>
    </border>
    <border>
      <left style="thick"/>
      <right style="thick"/>
      <top style="thick"/>
      <bottom style="thick"/>
    </border>
    <border>
      <left/>
      <right style="thin"/>
      <top/>
      <bottom style="medium"/>
    </border>
    <border>
      <left style="thin"/>
      <right style="medium"/>
      <top>
        <color indexed="63"/>
      </top>
      <bottom style="hair"/>
    </border>
    <border>
      <left style="thin"/>
      <right style="hair"/>
      <top style="thin"/>
      <bottom style="hair"/>
    </border>
    <border>
      <left style="medium"/>
      <right style="medium"/>
      <top style="thin"/>
      <bottom style="hair"/>
    </border>
    <border>
      <left style="hair"/>
      <right style="hair"/>
      <top style="thin"/>
      <bottom style="hair"/>
    </border>
    <border>
      <left/>
      <right style="hair"/>
      <top style="thin"/>
      <bottom style="hair"/>
    </border>
    <border>
      <left style="hair"/>
      <right/>
      <top style="thin"/>
      <bottom style="hair"/>
    </border>
    <border>
      <left style="hair"/>
      <right style="thin"/>
      <top style="thin"/>
      <bottom style="hair"/>
    </border>
    <border>
      <left style="medium"/>
      <right style="thin"/>
      <top style="thin"/>
      <bottom style="hair"/>
    </border>
    <border>
      <left/>
      <right style="medium"/>
      <top style="thin"/>
      <bottom style="hair"/>
    </border>
    <border>
      <left style="thin"/>
      <right style="medium"/>
      <top style="thin"/>
      <bottom style="thin"/>
    </border>
    <border>
      <left style="thin"/>
      <right style="medium"/>
      <top style="thin"/>
      <bottom style="medium"/>
    </border>
    <border>
      <left style="medium"/>
      <right/>
      <top style="medium"/>
      <bottom style="medium"/>
    </border>
    <border>
      <left style="medium"/>
      <right style="medium"/>
      <top/>
      <bottom style="medium"/>
    </border>
    <border>
      <left style="hair"/>
      <right style="hair"/>
      <top style="medium"/>
      <bottom/>
    </border>
    <border>
      <left/>
      <right style="thin"/>
      <top style="medium"/>
      <bottom/>
    </border>
    <border>
      <left style="thin"/>
      <right style="hair"/>
      <top style="medium"/>
      <bottom/>
    </border>
    <border>
      <left style="medium"/>
      <right style="medium"/>
      <top style="medium"/>
      <bottom/>
    </border>
    <border>
      <left style="thin"/>
      <right style="hair"/>
      <top/>
      <bottom style="thin"/>
    </border>
    <border>
      <left style="medium"/>
      <right style="medium"/>
      <top/>
      <bottom style="thin"/>
    </border>
    <border>
      <left style="medium"/>
      <right/>
      <top style="thin"/>
      <bottom style="hair"/>
    </border>
    <border>
      <left style="medium"/>
      <right/>
      <top style="hair"/>
      <bottom style="hair"/>
    </border>
    <border>
      <left/>
      <right style="thin"/>
      <top/>
      <bottom style="thin"/>
    </border>
    <border>
      <left/>
      <right style="medium"/>
      <top/>
      <bottom style="thin"/>
    </border>
    <border>
      <left style="medium"/>
      <right style="medium"/>
      <top style="medium"/>
      <bottom style="thin"/>
    </border>
    <border>
      <left style="medium"/>
      <right/>
      <top style="hair"/>
      <bottom style="thin"/>
    </border>
    <border>
      <left style="medium"/>
      <right/>
      <top style="thin"/>
      <bottom style="medium"/>
    </border>
    <border>
      <left style="medium"/>
      <right/>
      <top/>
      <bottom style="hair"/>
    </border>
    <border>
      <left/>
      <right style="thin"/>
      <top>
        <color indexed="63"/>
      </top>
      <bottom style="hair"/>
    </border>
    <border>
      <left style="medium"/>
      <right>
        <color indexed="63"/>
      </right>
      <top style="medium"/>
      <bottom/>
    </border>
    <border>
      <left/>
      <right style="medium"/>
      <top/>
      <bottom style="medium"/>
    </border>
    <border>
      <left style="medium"/>
      <right/>
      <top style="thin"/>
      <bottom/>
    </border>
    <border>
      <left/>
      <right style="hair"/>
      <top style="thin"/>
      <bottom/>
    </border>
    <border>
      <left style="hair"/>
      <right style="medium"/>
      <top/>
      <bottom/>
    </border>
    <border>
      <left style="hair"/>
      <right style="medium"/>
      <top style="thin"/>
      <bottom style="hair"/>
    </border>
    <border>
      <left style="medium"/>
      <right/>
      <top style="hair"/>
      <bottom/>
    </border>
    <border>
      <left/>
      <right/>
      <top style="hair"/>
      <bottom/>
    </border>
    <border>
      <left style="hair"/>
      <right style="medium"/>
      <top style="hair"/>
      <bottom style="hair"/>
    </border>
    <border>
      <left style="thin"/>
      <right style="thin"/>
      <top style="thin"/>
      <bottom/>
    </border>
    <border>
      <left style="thin"/>
      <right style="hair"/>
      <top style="thin"/>
      <bottom/>
    </border>
    <border>
      <left style="hair"/>
      <right style="hair"/>
      <top style="thin"/>
      <bottom/>
    </border>
    <border>
      <left style="hair"/>
      <right style="medium"/>
      <top style="thin"/>
      <bottom/>
    </border>
    <border>
      <left/>
      <right style="thin"/>
      <top style="thin"/>
      <bottom/>
    </border>
    <border>
      <left style="thin"/>
      <right style="medium"/>
      <top style="thin"/>
      <bottom/>
    </border>
    <border>
      <left style="thin"/>
      <right style="hair"/>
      <top/>
      <bottom style="medium"/>
    </border>
    <border>
      <left style="hair"/>
      <right style="hair"/>
      <top/>
      <bottom style="medium"/>
    </border>
    <border>
      <left style="hair"/>
      <right style="medium"/>
      <top/>
      <bottom style="medium"/>
    </border>
    <border>
      <left/>
      <right style="hair"/>
      <top/>
      <bottom style="medium"/>
    </border>
    <border>
      <left style="medium"/>
      <right/>
      <top style="medium"/>
      <bottom style="thin"/>
    </border>
    <border>
      <left/>
      <right style="hair"/>
      <top style="medium"/>
      <bottom style="thin"/>
    </border>
    <border>
      <left/>
      <right style="thin"/>
      <top style="medium"/>
      <bottom style="thin"/>
    </border>
    <border>
      <left style="hair"/>
      <right style="hair"/>
      <top style="medium"/>
      <bottom style="thin"/>
    </border>
    <border>
      <left style="hair"/>
      <right/>
      <top style="medium"/>
      <bottom style="thin"/>
    </border>
    <border>
      <left style="thin"/>
      <right style="thin"/>
      <top style="medium"/>
      <bottom style="thin"/>
    </border>
    <border>
      <left style="thin"/>
      <right style="medium"/>
      <top style="medium"/>
      <bottom style="thin"/>
    </border>
    <border>
      <left style="hair"/>
      <right/>
      <top style="thin"/>
      <bottom/>
    </border>
    <border>
      <left/>
      <right style="hair"/>
      <top/>
      <bottom style="thin"/>
    </border>
    <border>
      <left style="thin"/>
      <right>
        <color indexed="63"/>
      </right>
      <top>
        <color indexed="63"/>
      </top>
      <bottom style="thin"/>
    </border>
    <border>
      <left style="thin"/>
      <right/>
      <top style="thin"/>
      <bottom style="thin"/>
    </border>
    <border>
      <left style="thin"/>
      <right style="hair"/>
      <top style="medium"/>
      <bottom style="thin"/>
    </border>
    <border>
      <left/>
      <right/>
      <top style="medium"/>
      <bottom style="thin"/>
    </border>
    <border>
      <left style="thin"/>
      <right style="hair"/>
      <top>
        <color indexed="63"/>
      </top>
      <bottom style="hair"/>
    </border>
    <border>
      <left/>
      <right style="medium"/>
      <top style="medium"/>
      <bottom style="medium"/>
    </border>
    <border>
      <left/>
      <right style="medium"/>
      <top style="medium"/>
      <bottom/>
    </border>
    <border>
      <left style="medium"/>
      <right style="thin"/>
      <top/>
      <bottom style="thin"/>
    </border>
    <border>
      <left style="hair"/>
      <right style="thin"/>
      <top/>
      <bottom style="thin"/>
    </border>
    <border>
      <left style="thin"/>
      <right/>
      <top style="medium"/>
      <bottom/>
    </border>
    <border>
      <left style="hair"/>
      <right>
        <color indexed="63"/>
      </right>
      <top/>
      <bottom style="thin"/>
    </border>
    <border>
      <left style="hair"/>
      <right style="medium"/>
      <top style="thin"/>
      <bottom style="thin"/>
    </border>
    <border>
      <left style="thin"/>
      <right/>
      <top style="thin"/>
      <bottom/>
    </border>
    <border>
      <left style="thin"/>
      <right style="thin"/>
      <top style="hair"/>
      <bottom/>
    </border>
    <border>
      <left style="thin"/>
      <right style="hair"/>
      <top style="hair"/>
      <bottom/>
    </border>
    <border>
      <left style="hair"/>
      <right style="hair"/>
      <top style="hair"/>
      <bottom/>
    </border>
    <border>
      <left style="hair"/>
      <right style="medium"/>
      <top style="hair"/>
      <bottom/>
    </border>
    <border>
      <left/>
      <right style="hair"/>
      <top style="hair"/>
      <bottom/>
    </border>
    <border>
      <left/>
      <right style="thin"/>
      <top style="hair"/>
      <bottom/>
    </border>
    <border>
      <left style="thin"/>
      <right style="medium"/>
      <top style="hair"/>
      <bottom/>
    </border>
    <border>
      <left style="hair"/>
      <right style="medium"/>
      <top>
        <color indexed="63"/>
      </top>
      <bottom style="hair"/>
    </border>
    <border>
      <left style="thin"/>
      <right>
        <color indexed="63"/>
      </right>
      <top style="hair"/>
      <bottom style="thin"/>
    </border>
    <border>
      <left style="hair"/>
      <right style="medium"/>
      <top style="hair"/>
      <bottom style="thin"/>
    </border>
    <border>
      <left style="thin"/>
      <right style="medium"/>
      <top style="hair"/>
      <bottom style="thin"/>
    </border>
    <border>
      <left style="hair"/>
      <right/>
      <top>
        <color indexed="63"/>
      </top>
      <bottom style="medium"/>
    </border>
    <border>
      <left style="hair"/>
      <right style="hair"/>
      <top/>
      <bottom style="hair"/>
    </border>
    <border>
      <left/>
      <right style="hair"/>
      <top/>
      <bottom style="hair"/>
    </border>
    <border>
      <left style="thin"/>
      <right/>
      <top style="thin"/>
      <bottom style="hair"/>
    </border>
    <border>
      <left style="hair"/>
      <right/>
      <top style="medium"/>
      <bottom style="medium"/>
    </border>
    <border>
      <left style="hair"/>
      <right style="thin"/>
      <top style="medium"/>
      <bottom style="medium"/>
    </border>
    <border>
      <left style="thin"/>
      <right>
        <color indexed="63"/>
      </right>
      <top style="medium"/>
      <bottom style="medium"/>
    </border>
    <border>
      <left style="medium"/>
      <right style="thin"/>
      <top style="medium"/>
      <bottom style="medium"/>
    </border>
    <border>
      <left/>
      <right style="hair"/>
      <top style="medium"/>
      <bottom style="medium"/>
    </border>
    <border>
      <left/>
      <right style="thin"/>
      <top style="medium"/>
      <bottom style="medium"/>
    </border>
    <border>
      <left style="medium"/>
      <right style="medium"/>
      <top style="thin"/>
      <bottom/>
    </border>
    <border>
      <left style="medium"/>
      <right style="medium"/>
      <top/>
      <bottom style="hair"/>
    </border>
    <border>
      <left style="medium"/>
      <right style="medium"/>
      <top style="hair"/>
      <bottom/>
    </border>
    <border>
      <left style="thin"/>
      <right style="medium"/>
      <top style="medium"/>
      <bottom style="medium"/>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hair">
        <color rgb="FF4F81BD"/>
      </left>
      <right>
        <color indexed="63"/>
      </right>
      <top style="hair">
        <color rgb="FF4F81BD"/>
      </top>
      <bottom>
        <color indexed="63"/>
      </bottom>
    </border>
    <border>
      <left>
        <color indexed="63"/>
      </left>
      <right>
        <color indexed="63"/>
      </right>
      <top style="hair">
        <color rgb="FF4F81BD"/>
      </top>
      <bottom>
        <color indexed="63"/>
      </bottom>
    </border>
    <border>
      <left>
        <color indexed="63"/>
      </left>
      <right style="hair">
        <color rgb="FF4F81BD"/>
      </right>
      <top style="hair">
        <color rgb="FF4F81BD"/>
      </top>
      <bottom>
        <color indexed="63"/>
      </bottom>
    </border>
    <border>
      <left style="hair">
        <color rgb="FF4F81BD"/>
      </left>
      <right>
        <color indexed="63"/>
      </right>
      <top>
        <color indexed="63"/>
      </top>
      <bottom>
        <color indexed="63"/>
      </bottom>
    </border>
    <border>
      <left>
        <color indexed="63"/>
      </left>
      <right style="hair">
        <color rgb="FF4F81BD"/>
      </right>
      <top>
        <color indexed="63"/>
      </top>
      <bottom>
        <color indexed="63"/>
      </bottom>
    </border>
    <border>
      <left style="hair">
        <color rgb="FF4F81BD"/>
      </left>
      <right>
        <color indexed="63"/>
      </right>
      <top>
        <color indexed="63"/>
      </top>
      <bottom style="hair">
        <color rgb="FF4F81BD"/>
      </bottom>
    </border>
    <border>
      <left>
        <color indexed="63"/>
      </left>
      <right>
        <color indexed="63"/>
      </right>
      <top>
        <color indexed="63"/>
      </top>
      <bottom style="hair">
        <color rgb="FF4F81BD"/>
      </bottom>
    </border>
    <border>
      <left>
        <color indexed="63"/>
      </left>
      <right style="hair">
        <color rgb="FF4F81BD"/>
      </right>
      <top>
        <color indexed="63"/>
      </top>
      <bottom style="hair">
        <color rgb="FF4F81BD"/>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2" fillId="0" borderId="0">
      <alignment/>
      <protection/>
    </xf>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0" fontId="103" fillId="27"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6" applyNumberFormat="0" applyFill="0" applyAlignment="0" applyProtection="0"/>
    <xf numFmtId="0" fontId="108" fillId="28" borderId="7" applyNumberFormat="0" applyAlignment="0" applyProtection="0"/>
    <xf numFmtId="0" fontId="109" fillId="0" borderId="0" applyNumberFormat="0" applyFill="0" applyBorder="0" applyAlignment="0" applyProtection="0"/>
    <xf numFmtId="0" fontId="110" fillId="29" borderId="0" applyNumberFormat="0" applyBorder="0" applyAlignment="0" applyProtection="0"/>
    <xf numFmtId="0" fontId="2" fillId="0" borderId="0">
      <alignment/>
      <protection/>
    </xf>
    <xf numFmtId="0" fontId="46" fillId="0" borderId="0">
      <alignment/>
      <protection/>
    </xf>
    <xf numFmtId="0" fontId="45" fillId="0" borderId="0">
      <alignment/>
      <protection/>
    </xf>
    <xf numFmtId="0" fontId="2" fillId="0" borderId="0">
      <alignment/>
      <protection/>
    </xf>
    <xf numFmtId="0" fontId="111" fillId="0" borderId="0" applyNumberFormat="0" applyFill="0" applyBorder="0" applyAlignment="0" applyProtection="0"/>
    <xf numFmtId="0" fontId="112" fillId="30" borderId="0" applyNumberFormat="0" applyBorder="0" applyAlignment="0" applyProtection="0"/>
    <xf numFmtId="0" fontId="11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2" fillId="0" borderId="0" applyFont="0" applyFill="0" applyBorder="0" applyAlignment="0" applyProtection="0"/>
    <xf numFmtId="0" fontId="116" fillId="32" borderId="0" applyNumberFormat="0" applyBorder="0" applyAlignment="0" applyProtection="0"/>
  </cellStyleXfs>
  <cellXfs count="1292">
    <xf numFmtId="0" fontId="0" fillId="0" borderId="0" xfId="0" applyFont="1" applyAlignment="1">
      <alignment/>
    </xf>
    <xf numFmtId="0" fontId="0" fillId="0" borderId="0" xfId="0" applyBorder="1" applyAlignment="1">
      <alignment/>
    </xf>
    <xf numFmtId="0" fontId="2" fillId="0" borderId="0" xfId="33" applyFont="1" applyFill="1" applyBorder="1" applyAlignment="1">
      <alignment vertical="center"/>
      <protection/>
    </xf>
    <xf numFmtId="194" fontId="2" fillId="0" borderId="0" xfId="33" applyNumberFormat="1" applyFont="1" applyFill="1" applyBorder="1" applyAlignment="1">
      <alignment horizontal="center" vertical="center" shrinkToFit="1"/>
      <protection/>
    </xf>
    <xf numFmtId="1" fontId="2" fillId="0" borderId="0" xfId="33" applyNumberFormat="1" applyFont="1" applyFill="1" applyBorder="1" applyAlignment="1">
      <alignment horizontal="center" vertical="center" shrinkToFit="1"/>
      <protection/>
    </xf>
    <xf numFmtId="0" fontId="5" fillId="33" borderId="10" xfId="33" applyFont="1" applyFill="1" applyBorder="1" applyAlignment="1">
      <alignment horizontal="center" vertical="center" wrapText="1"/>
      <protection/>
    </xf>
    <xf numFmtId="0" fontId="3" fillId="0" borderId="0" xfId="33" applyFont="1" applyFill="1" applyBorder="1" applyAlignment="1">
      <alignment wrapText="1"/>
      <protection/>
    </xf>
    <xf numFmtId="0" fontId="3" fillId="0" borderId="0" xfId="33" applyFont="1" applyFill="1" applyBorder="1" applyAlignment="1">
      <alignment horizontal="center" vertical="center"/>
      <protection/>
    </xf>
    <xf numFmtId="0" fontId="0" fillId="0" borderId="0" xfId="0" applyFill="1" applyAlignment="1">
      <alignment/>
    </xf>
    <xf numFmtId="0" fontId="0" fillId="0" borderId="0" xfId="0" applyAlignment="1">
      <alignment textRotation="90"/>
    </xf>
    <xf numFmtId="0" fontId="3" fillId="0" borderId="0" xfId="33" applyFont="1" applyFill="1" applyBorder="1" applyAlignment="1">
      <alignment vertical="center"/>
      <protection/>
    </xf>
    <xf numFmtId="0" fontId="2" fillId="0" borderId="10" xfId="33" applyFont="1" applyFill="1" applyBorder="1" applyAlignment="1">
      <alignment horizontal="right" textRotation="90" wrapText="1"/>
      <protection/>
    </xf>
    <xf numFmtId="0" fontId="3" fillId="0" borderId="11" xfId="33" applyFont="1" applyFill="1" applyBorder="1" applyAlignment="1">
      <alignment horizontal="right" textRotation="90" wrapText="1"/>
      <protection/>
    </xf>
    <xf numFmtId="0" fontId="0" fillId="0" borderId="0" xfId="0" applyAlignment="1">
      <alignment/>
    </xf>
    <xf numFmtId="0" fontId="3" fillId="0" borderId="12" xfId="33" applyFont="1" applyFill="1" applyBorder="1" applyAlignment="1">
      <alignment horizontal="center" vertical="center" textRotation="90"/>
      <protection/>
    </xf>
    <xf numFmtId="0" fontId="0" fillId="0" borderId="0" xfId="0" applyFill="1" applyAlignment="1">
      <alignment/>
    </xf>
    <xf numFmtId="0" fontId="2" fillId="0" borderId="13" xfId="33" applyFont="1" applyFill="1" applyBorder="1" applyAlignment="1">
      <alignment horizontal="right" textRotation="90" wrapText="1"/>
      <protection/>
    </xf>
    <xf numFmtId="0" fontId="3" fillId="34" borderId="14" xfId="33" applyFont="1" applyFill="1" applyBorder="1" applyAlignment="1">
      <alignment vertical="center"/>
      <protection/>
    </xf>
    <xf numFmtId="0" fontId="3" fillId="34" borderId="15" xfId="33" applyFont="1" applyFill="1" applyBorder="1" applyAlignment="1">
      <alignment horizontal="center" vertical="center"/>
      <protection/>
    </xf>
    <xf numFmtId="0" fontId="3" fillId="34" borderId="14" xfId="33" applyFont="1" applyFill="1" applyBorder="1" applyAlignment="1">
      <alignment vertical="center" wrapText="1"/>
      <protection/>
    </xf>
    <xf numFmtId="0" fontId="3" fillId="34" borderId="11" xfId="33" applyFont="1" applyFill="1" applyBorder="1" applyAlignment="1">
      <alignment textRotation="90" wrapText="1"/>
      <protection/>
    </xf>
    <xf numFmtId="0" fontId="3" fillId="34" borderId="16" xfId="33" applyFont="1" applyFill="1" applyBorder="1" applyAlignment="1">
      <alignment textRotation="90" wrapText="1"/>
      <protection/>
    </xf>
    <xf numFmtId="0" fontId="3" fillId="34" borderId="16" xfId="33" applyFont="1" applyFill="1" applyBorder="1" applyAlignment="1">
      <alignment textRotation="90"/>
      <protection/>
    </xf>
    <xf numFmtId="0" fontId="2" fillId="35" borderId="17" xfId="33" applyFill="1" applyBorder="1" applyAlignment="1">
      <alignment wrapText="1"/>
      <protection/>
    </xf>
    <xf numFmtId="0" fontId="3" fillId="0" borderId="18" xfId="33" applyFont="1" applyFill="1" applyBorder="1" applyAlignment="1">
      <alignment horizontal="center" vertical="center" textRotation="90"/>
      <protection/>
    </xf>
    <xf numFmtId="0" fontId="2" fillId="0" borderId="19" xfId="0" applyFont="1" applyFill="1" applyBorder="1" applyAlignment="1">
      <alignment horizontal="center" vertical="center" wrapText="1"/>
    </xf>
    <xf numFmtId="0" fontId="7" fillId="0" borderId="20" xfId="33" applyFont="1" applyFill="1" applyBorder="1" applyAlignment="1">
      <alignment vertical="center" wrapText="1"/>
      <protection/>
    </xf>
    <xf numFmtId="0" fontId="3" fillId="0" borderId="14" xfId="33" applyFont="1" applyFill="1" applyBorder="1" applyAlignment="1">
      <alignment vertical="center" wrapText="1"/>
      <protection/>
    </xf>
    <xf numFmtId="0" fontId="7" fillId="0" borderId="0" xfId="33" applyFont="1" applyFill="1" applyBorder="1" applyAlignment="1">
      <alignment vertical="center" wrapText="1"/>
      <protection/>
    </xf>
    <xf numFmtId="0" fontId="3" fillId="0" borderId="10" xfId="33" applyFont="1" applyFill="1" applyBorder="1" applyAlignment="1">
      <alignment wrapText="1"/>
      <protection/>
    </xf>
    <xf numFmtId="0" fontId="2" fillId="0" borderId="0" xfId="33" applyFont="1" applyFill="1" applyBorder="1" applyAlignment="1">
      <alignment wrapText="1"/>
      <protection/>
    </xf>
    <xf numFmtId="0" fontId="2" fillId="0" borderId="21" xfId="33" applyFont="1" applyFill="1" applyBorder="1" applyAlignment="1">
      <alignment wrapText="1"/>
      <protection/>
    </xf>
    <xf numFmtId="0" fontId="3" fillId="0" borderId="14" xfId="33" applyFont="1" applyFill="1" applyBorder="1" applyAlignment="1">
      <alignment wrapText="1"/>
      <protection/>
    </xf>
    <xf numFmtId="0" fontId="2" fillId="0" borderId="22" xfId="33" applyFont="1" applyFill="1" applyBorder="1" applyAlignment="1">
      <alignment wrapText="1"/>
      <protection/>
    </xf>
    <xf numFmtId="0" fontId="5" fillId="0" borderId="10" xfId="33" applyFont="1" applyFill="1" applyBorder="1" applyAlignment="1">
      <alignment horizontal="center" vertical="center" wrapText="1"/>
      <protection/>
    </xf>
    <xf numFmtId="0" fontId="2" fillId="0" borderId="23" xfId="33" applyFont="1" applyFill="1" applyBorder="1" applyAlignment="1">
      <alignment wrapText="1"/>
      <protection/>
    </xf>
    <xf numFmtId="0" fontId="3" fillId="0" borderId="24" xfId="33" applyFont="1" applyFill="1" applyBorder="1" applyAlignment="1">
      <alignment wrapText="1"/>
      <protection/>
    </xf>
    <xf numFmtId="0" fontId="7" fillId="0" borderId="25" xfId="33" applyFont="1" applyFill="1" applyBorder="1" applyAlignment="1">
      <alignment vertical="center" wrapText="1"/>
      <protection/>
    </xf>
    <xf numFmtId="0" fontId="7" fillId="0" borderId="0" xfId="33" applyFont="1" applyFill="1" applyBorder="1" applyAlignment="1">
      <alignment horizontal="left" vertical="center"/>
      <protection/>
    </xf>
    <xf numFmtId="0" fontId="7" fillId="0" borderId="21" xfId="33" applyFont="1" applyFill="1" applyBorder="1" applyAlignment="1">
      <alignment wrapText="1"/>
      <protection/>
    </xf>
    <xf numFmtId="0" fontId="117" fillId="0" borderId="23" xfId="0" applyFont="1" applyFill="1" applyBorder="1" applyAlignment="1">
      <alignment wrapText="1"/>
    </xf>
    <xf numFmtId="0" fontId="117" fillId="0" borderId="14" xfId="0" applyFont="1" applyFill="1" applyBorder="1" applyAlignment="1">
      <alignment wrapText="1"/>
    </xf>
    <xf numFmtId="0" fontId="117" fillId="0" borderId="24" xfId="0" applyFont="1" applyFill="1" applyBorder="1" applyAlignment="1">
      <alignment wrapText="1"/>
    </xf>
    <xf numFmtId="0" fontId="9" fillId="0" borderId="26" xfId="33" applyFont="1" applyFill="1" applyBorder="1" applyAlignment="1">
      <alignment horizontal="right" vertical="top" wrapText="1"/>
      <protection/>
    </xf>
    <xf numFmtId="0" fontId="4" fillId="0" borderId="0" xfId="33" applyFont="1" applyFill="1" applyBorder="1" applyAlignment="1">
      <alignment vertical="top" wrapText="1"/>
      <protection/>
    </xf>
    <xf numFmtId="0" fontId="3" fillId="0" borderId="27" xfId="33" applyFont="1" applyFill="1" applyBorder="1" applyAlignment="1">
      <alignment vertical="center" wrapText="1"/>
      <protection/>
    </xf>
    <xf numFmtId="0" fontId="2" fillId="0" borderId="17" xfId="33" applyFont="1" applyFill="1" applyBorder="1" applyAlignment="1">
      <alignment horizontal="center" wrapText="1"/>
      <protection/>
    </xf>
    <xf numFmtId="0" fontId="2" fillId="0" borderId="0" xfId="0" applyFont="1" applyFill="1" applyBorder="1" applyAlignment="1">
      <alignment/>
    </xf>
    <xf numFmtId="0" fontId="99" fillId="0" borderId="0" xfId="0" applyFont="1" applyAlignment="1">
      <alignment/>
    </xf>
    <xf numFmtId="0" fontId="4" fillId="0" borderId="17" xfId="33" applyFont="1" applyFill="1" applyBorder="1" applyAlignment="1">
      <alignment horizontal="center" wrapText="1"/>
      <protection/>
    </xf>
    <xf numFmtId="0" fontId="6" fillId="0" borderId="11" xfId="0" applyFont="1" applyFill="1" applyBorder="1" applyAlignment="1">
      <alignment textRotation="90"/>
    </xf>
    <xf numFmtId="0" fontId="3" fillId="34" borderId="28" xfId="33" applyFont="1" applyFill="1" applyBorder="1" applyAlignment="1">
      <alignment textRotation="90" wrapText="1"/>
      <protection/>
    </xf>
    <xf numFmtId="0" fontId="2" fillId="0" borderId="28" xfId="0" applyFont="1" applyFill="1" applyBorder="1" applyAlignment="1">
      <alignment horizontal="center" vertical="center" wrapText="1"/>
    </xf>
    <xf numFmtId="0" fontId="12" fillId="0" borderId="0" xfId="0" applyFont="1" applyFill="1" applyAlignment="1" quotePrefix="1">
      <alignment horizontal="left" vertical="center"/>
    </xf>
    <xf numFmtId="0" fontId="0" fillId="0" borderId="0" xfId="0" applyFill="1" applyAlignment="1">
      <alignment textRotation="90"/>
    </xf>
    <xf numFmtId="0" fontId="14" fillId="0" borderId="14" xfId="0" applyFont="1" applyBorder="1" applyAlignment="1">
      <alignment horizontal="center" vertical="center"/>
    </xf>
    <xf numFmtId="0" fontId="15" fillId="0" borderId="29" xfId="47" applyFont="1" applyBorder="1" applyAlignment="1" applyProtection="1">
      <alignment vertical="center"/>
      <protection/>
    </xf>
    <xf numFmtId="0" fontId="15" fillId="0" borderId="21" xfId="47" applyFont="1" applyBorder="1" applyAlignment="1" applyProtection="1">
      <alignment vertical="center"/>
      <protection/>
    </xf>
    <xf numFmtId="0" fontId="15" fillId="0" borderId="23" xfId="47" applyFont="1" applyBorder="1" applyAlignment="1" applyProtection="1">
      <alignment vertical="center"/>
      <protection/>
    </xf>
    <xf numFmtId="0" fontId="2" fillId="0" borderId="0" xfId="0" applyFont="1" applyAlignment="1">
      <alignment vertical="center"/>
    </xf>
    <xf numFmtId="0" fontId="14" fillId="0" borderId="0" xfId="0" applyFont="1" applyAlignment="1">
      <alignment vertical="center"/>
    </xf>
    <xf numFmtId="0" fontId="2" fillId="0" borderId="27" xfId="0" applyFont="1" applyBorder="1" applyAlignment="1">
      <alignment vertical="center"/>
    </xf>
    <xf numFmtId="0" fontId="15" fillId="0" borderId="10" xfId="47" applyFont="1" applyBorder="1" applyAlignment="1" applyProtection="1">
      <alignment vertical="center"/>
      <protection/>
    </xf>
    <xf numFmtId="0" fontId="14" fillId="0" borderId="10" xfId="0" applyFont="1" applyBorder="1" applyAlignment="1">
      <alignment vertical="center"/>
    </xf>
    <xf numFmtId="0" fontId="15" fillId="0" borderId="14" xfId="47" applyFont="1" applyBorder="1" applyAlignment="1" applyProtection="1">
      <alignment vertical="center"/>
      <protection/>
    </xf>
    <xf numFmtId="0" fontId="14" fillId="0" borderId="14" xfId="0" applyFont="1" applyBorder="1" applyAlignment="1">
      <alignment vertical="center"/>
    </xf>
    <xf numFmtId="0" fontId="15" fillId="0" borderId="27" xfId="47" applyFont="1" applyBorder="1" applyAlignment="1" applyProtection="1">
      <alignment vertical="center"/>
      <protection/>
    </xf>
    <xf numFmtId="0" fontId="14" fillId="0" borderId="27" xfId="0" applyFont="1" applyBorder="1" applyAlignment="1">
      <alignment vertical="center"/>
    </xf>
    <xf numFmtId="0" fontId="64" fillId="0" borderId="0" xfId="0" applyFont="1" applyFill="1" applyBorder="1" applyAlignment="1">
      <alignment/>
    </xf>
    <xf numFmtId="0" fontId="2" fillId="0" borderId="0" xfId="33" applyFont="1" applyFill="1" applyBorder="1" applyAlignment="1">
      <alignment horizontal="right" textRotation="90" wrapText="1"/>
      <protection/>
    </xf>
    <xf numFmtId="0" fontId="12" fillId="0" borderId="0" xfId="0" applyFont="1" applyFill="1" applyBorder="1" applyAlignment="1" quotePrefix="1">
      <alignment horizontal="left" vertical="center"/>
    </xf>
    <xf numFmtId="194" fontId="12" fillId="0" borderId="0" xfId="33" applyNumberFormat="1" applyFont="1" applyFill="1" applyBorder="1" applyAlignment="1" quotePrefix="1">
      <alignment horizontal="left" vertical="center"/>
      <protection/>
    </xf>
    <xf numFmtId="1" fontId="12" fillId="0" borderId="0" xfId="33" applyNumberFormat="1" applyFont="1" applyFill="1" applyBorder="1" applyAlignment="1" quotePrefix="1">
      <alignment horizontal="left" vertical="center"/>
      <protection/>
    </xf>
    <xf numFmtId="0" fontId="3" fillId="0" borderId="10" xfId="33" applyFont="1" applyFill="1" applyBorder="1" applyAlignment="1">
      <alignment horizontal="right" textRotation="90" wrapText="1"/>
      <protection/>
    </xf>
    <xf numFmtId="0" fontId="2" fillId="0" borderId="0" xfId="33" applyFont="1" applyFill="1" applyBorder="1" applyAlignment="1">
      <alignment horizontal="right" textRotation="90"/>
      <protection/>
    </xf>
    <xf numFmtId="0" fontId="14" fillId="0" borderId="10" xfId="0" applyFont="1" applyBorder="1" applyAlignment="1">
      <alignment horizontal="right" vertical="center"/>
    </xf>
    <xf numFmtId="0" fontId="14" fillId="0" borderId="14" xfId="0" applyFont="1" applyBorder="1" applyAlignment="1">
      <alignment horizontal="right" vertical="center"/>
    </xf>
    <xf numFmtId="0" fontId="14" fillId="0" borderId="27" xfId="0" applyFont="1" applyBorder="1" applyAlignment="1">
      <alignment horizontal="right" vertical="center"/>
    </xf>
    <xf numFmtId="0" fontId="17" fillId="0" borderId="0" xfId="47" applyFont="1" applyAlignment="1" applyProtection="1">
      <alignment vertical="center"/>
      <protection/>
    </xf>
    <xf numFmtId="0" fontId="118" fillId="0" borderId="0" xfId="35" applyFont="1">
      <alignment/>
      <protection/>
    </xf>
    <xf numFmtId="0" fontId="118" fillId="0" borderId="0" xfId="35" applyFont="1" applyBorder="1">
      <alignment/>
      <protection/>
    </xf>
    <xf numFmtId="0" fontId="118" fillId="0" borderId="0" xfId="35" applyFont="1" applyBorder="1" applyAlignment="1">
      <alignment wrapText="1"/>
      <protection/>
    </xf>
    <xf numFmtId="0" fontId="119" fillId="0" borderId="0" xfId="35" applyFont="1" applyBorder="1" applyAlignment="1">
      <alignment wrapText="1"/>
      <protection/>
    </xf>
    <xf numFmtId="0" fontId="118" fillId="0" borderId="0" xfId="35" applyFont="1" applyAlignment="1">
      <alignment/>
      <protection/>
    </xf>
    <xf numFmtId="0" fontId="118" fillId="0" borderId="0" xfId="35" applyFont="1" applyAlignment="1">
      <alignment wrapText="1"/>
      <protection/>
    </xf>
    <xf numFmtId="0" fontId="118" fillId="0" borderId="0" xfId="35" applyFont="1" applyAlignment="1">
      <alignment textRotation="90" wrapText="1"/>
      <protection/>
    </xf>
    <xf numFmtId="0" fontId="118" fillId="0" borderId="0" xfId="35" applyFont="1" applyFill="1" applyBorder="1" applyAlignment="1">
      <alignment textRotation="90" wrapText="1"/>
      <protection/>
    </xf>
    <xf numFmtId="2" fontId="118" fillId="0" borderId="0" xfId="35" applyNumberFormat="1" applyFont="1">
      <alignment/>
      <protection/>
    </xf>
    <xf numFmtId="0" fontId="118" fillId="0" borderId="0" xfId="35" applyFont="1" applyFill="1">
      <alignment/>
      <protection/>
    </xf>
    <xf numFmtId="0" fontId="64" fillId="0" borderId="0" xfId="0" applyFont="1" applyFill="1" applyAlignment="1">
      <alignment/>
    </xf>
    <xf numFmtId="0" fontId="2" fillId="0" borderId="30" xfId="33" applyFont="1" applyFill="1" applyBorder="1">
      <alignment/>
      <protection/>
    </xf>
    <xf numFmtId="0" fontId="18" fillId="0" borderId="0" xfId="33" applyFont="1" applyFill="1" applyBorder="1" applyAlignment="1">
      <alignment horizontal="center" vertical="center" wrapText="1"/>
      <protection/>
    </xf>
    <xf numFmtId="0" fontId="4" fillId="0" borderId="26" xfId="33" applyFont="1" applyFill="1" applyBorder="1" applyAlignment="1">
      <alignment horizontal="right" vertical="top" wrapText="1"/>
      <protection/>
    </xf>
    <xf numFmtId="0" fontId="4" fillId="0" borderId="26" xfId="33" applyFont="1" applyFill="1" applyBorder="1" applyAlignment="1">
      <alignment vertical="top" wrapText="1"/>
      <protection/>
    </xf>
    <xf numFmtId="0" fontId="4" fillId="0" borderId="17" xfId="33" applyFont="1" applyFill="1" applyBorder="1" applyAlignment="1">
      <alignment horizontal="left" wrapText="1"/>
      <protection/>
    </xf>
    <xf numFmtId="0" fontId="3" fillId="34" borderId="30" xfId="33" applyFont="1" applyFill="1" applyBorder="1" applyAlignment="1">
      <alignment horizontal="left" vertical="center"/>
      <protection/>
    </xf>
    <xf numFmtId="0" fontId="3" fillId="34" borderId="14" xfId="33" applyFont="1" applyFill="1" applyBorder="1" applyAlignment="1">
      <alignment horizontal="left" vertical="center" wrapText="1"/>
      <protection/>
    </xf>
    <xf numFmtId="0" fontId="19" fillId="0" borderId="10" xfId="33" applyFont="1" applyFill="1" applyBorder="1" applyAlignment="1">
      <alignment horizontal="right" wrapText="1" indent="1"/>
      <protection/>
    </xf>
    <xf numFmtId="14" fontId="0" fillId="0" borderId="0" xfId="0" applyNumberFormat="1" applyAlignment="1">
      <alignment/>
    </xf>
    <xf numFmtId="0" fontId="3" fillId="34" borderId="11" xfId="33" applyFont="1" applyFill="1" applyBorder="1" applyAlignment="1">
      <alignment textRotation="90"/>
      <protection/>
    </xf>
    <xf numFmtId="0" fontId="20" fillId="0" borderId="31" xfId="33" applyFont="1" applyFill="1" applyBorder="1" applyAlignment="1">
      <alignment wrapText="1"/>
      <protection/>
    </xf>
    <xf numFmtId="0" fontId="19" fillId="0" borderId="32" xfId="33" applyFont="1" applyFill="1" applyBorder="1" applyAlignment="1">
      <alignment horizontal="right" wrapText="1" indent="1"/>
      <protection/>
    </xf>
    <xf numFmtId="0" fontId="5" fillId="33" borderId="32" xfId="33" applyFont="1" applyFill="1" applyBorder="1" applyAlignment="1">
      <alignment horizontal="center" vertical="center" wrapText="1"/>
      <protection/>
    </xf>
    <xf numFmtId="0" fontId="3" fillId="34" borderId="33" xfId="33" applyFont="1" applyFill="1" applyBorder="1" applyAlignment="1">
      <alignment horizontal="center" textRotation="90" wrapText="1"/>
      <protection/>
    </xf>
    <xf numFmtId="0" fontId="3" fillId="34" borderId="33" xfId="33" applyFont="1" applyFill="1" applyBorder="1" applyAlignment="1">
      <alignment horizontal="center" textRotation="90"/>
      <protection/>
    </xf>
    <xf numFmtId="0" fontId="3" fillId="34" borderId="34" xfId="33" applyFont="1" applyFill="1" applyBorder="1" applyAlignment="1">
      <alignment horizontal="center" textRotation="90" wrapText="1"/>
      <protection/>
    </xf>
    <xf numFmtId="1" fontId="13" fillId="36" borderId="18" xfId="36" applyNumberFormat="1" applyFont="1" applyFill="1" applyBorder="1" applyAlignment="1">
      <alignment horizontal="center"/>
      <protection/>
    </xf>
    <xf numFmtId="194" fontId="2" fillId="0" borderId="35" xfId="33" applyNumberFormat="1" applyFont="1" applyFill="1" applyBorder="1" applyAlignment="1">
      <alignment horizontal="right" vertical="center"/>
      <protection/>
    </xf>
    <xf numFmtId="194" fontId="2" fillId="0" borderId="0" xfId="33" applyNumberFormat="1" applyFont="1" applyFill="1" applyBorder="1" applyAlignment="1">
      <alignment horizontal="right" vertical="center"/>
      <protection/>
    </xf>
    <xf numFmtId="194" fontId="2" fillId="0" borderId="36" xfId="33" applyNumberFormat="1" applyFont="1" applyFill="1" applyBorder="1" applyAlignment="1">
      <alignment horizontal="right" vertical="center"/>
      <protection/>
    </xf>
    <xf numFmtId="194" fontId="2" fillId="0" borderId="37" xfId="33" applyNumberFormat="1" applyFont="1" applyFill="1" applyBorder="1" applyAlignment="1">
      <alignment horizontal="right" vertical="center"/>
      <protection/>
    </xf>
    <xf numFmtId="194" fontId="2" fillId="0" borderId="38" xfId="0" applyNumberFormat="1" applyFont="1" applyFill="1" applyBorder="1" applyAlignment="1">
      <alignment horizontal="right"/>
    </xf>
    <xf numFmtId="194" fontId="2" fillId="0" borderId="39" xfId="0" applyNumberFormat="1" applyFont="1" applyFill="1" applyBorder="1" applyAlignment="1">
      <alignment horizontal="right"/>
    </xf>
    <xf numFmtId="194" fontId="2" fillId="0" borderId="20" xfId="0" applyNumberFormat="1" applyFont="1" applyFill="1" applyBorder="1" applyAlignment="1">
      <alignment horizontal="right"/>
    </xf>
    <xf numFmtId="194" fontId="2" fillId="0" borderId="36" xfId="0" applyNumberFormat="1" applyFont="1" applyFill="1" applyBorder="1" applyAlignment="1">
      <alignment horizontal="right"/>
    </xf>
    <xf numFmtId="194" fontId="2" fillId="0" borderId="40" xfId="0" applyNumberFormat="1" applyFont="1" applyFill="1" applyBorder="1" applyAlignment="1">
      <alignment horizontal="right"/>
    </xf>
    <xf numFmtId="194" fontId="2" fillId="0" borderId="35" xfId="0" applyNumberFormat="1" applyFont="1" applyFill="1" applyBorder="1" applyAlignment="1">
      <alignment horizontal="right"/>
    </xf>
    <xf numFmtId="194" fontId="2" fillId="0" borderId="41" xfId="33" applyNumberFormat="1" applyFont="1" applyFill="1" applyBorder="1" applyAlignment="1">
      <alignment horizontal="right" vertical="center"/>
      <protection/>
    </xf>
    <xf numFmtId="194" fontId="2" fillId="0" borderId="21" xfId="33" applyNumberFormat="1" applyFont="1" applyFill="1" applyBorder="1" applyAlignment="1">
      <alignment horizontal="right" vertical="center"/>
      <protection/>
    </xf>
    <xf numFmtId="194" fontId="2" fillId="0" borderId="42" xfId="33" applyNumberFormat="1" applyFont="1" applyFill="1" applyBorder="1" applyAlignment="1">
      <alignment horizontal="right" vertical="center"/>
      <protection/>
    </xf>
    <xf numFmtId="194" fontId="2" fillId="0" borderId="43" xfId="33" applyNumberFormat="1" applyFont="1" applyFill="1" applyBorder="1" applyAlignment="1">
      <alignment horizontal="right" vertical="center"/>
      <protection/>
    </xf>
    <xf numFmtId="194" fontId="2" fillId="0" borderId="44" xfId="0" applyNumberFormat="1" applyFont="1" applyFill="1" applyBorder="1" applyAlignment="1">
      <alignment horizontal="right"/>
    </xf>
    <xf numFmtId="194" fontId="2" fillId="0" borderId="45" xfId="0" applyNumberFormat="1" applyFont="1" applyFill="1" applyBorder="1" applyAlignment="1">
      <alignment horizontal="right"/>
    </xf>
    <xf numFmtId="194" fontId="2" fillId="0" borderId="46" xfId="0" applyNumberFormat="1" applyFont="1" applyFill="1" applyBorder="1" applyAlignment="1">
      <alignment horizontal="right"/>
    </xf>
    <xf numFmtId="194" fontId="2" fillId="0" borderId="42" xfId="0" applyNumberFormat="1" applyFont="1" applyFill="1" applyBorder="1" applyAlignment="1">
      <alignment horizontal="right"/>
    </xf>
    <xf numFmtId="194" fontId="2" fillId="0" borderId="41" xfId="0" applyNumberFormat="1" applyFont="1" applyFill="1" applyBorder="1" applyAlignment="1">
      <alignment horizontal="right"/>
    </xf>
    <xf numFmtId="194" fontId="2" fillId="0" borderId="16" xfId="33" applyNumberFormat="1" applyFont="1" applyFill="1" applyBorder="1" applyAlignment="1">
      <alignment horizontal="right" vertical="center"/>
      <protection/>
    </xf>
    <xf numFmtId="194" fontId="2" fillId="0" borderId="14" xfId="33" applyNumberFormat="1" applyFont="1" applyFill="1" applyBorder="1" applyAlignment="1">
      <alignment horizontal="right" vertical="center"/>
      <protection/>
    </xf>
    <xf numFmtId="194" fontId="2" fillId="0" borderId="47" xfId="33" applyNumberFormat="1" applyFont="1" applyFill="1" applyBorder="1" applyAlignment="1">
      <alignment horizontal="right" vertical="center"/>
      <protection/>
    </xf>
    <xf numFmtId="194" fontId="2" fillId="0" borderId="48" xfId="33" applyNumberFormat="1" applyFont="1" applyFill="1" applyBorder="1" applyAlignment="1">
      <alignment horizontal="right" vertical="center"/>
      <protection/>
    </xf>
    <xf numFmtId="194" fontId="2" fillId="0" borderId="49" xfId="0" applyNumberFormat="1" applyFont="1" applyFill="1" applyBorder="1" applyAlignment="1">
      <alignment horizontal="right"/>
    </xf>
    <xf numFmtId="194" fontId="2" fillId="0" borderId="50" xfId="0" applyNumberFormat="1" applyFont="1" applyFill="1" applyBorder="1" applyAlignment="1">
      <alignment horizontal="right"/>
    </xf>
    <xf numFmtId="194" fontId="2" fillId="0" borderId="51" xfId="0" applyNumberFormat="1" applyFont="1" applyFill="1" applyBorder="1" applyAlignment="1">
      <alignment horizontal="right"/>
    </xf>
    <xf numFmtId="194" fontId="2" fillId="0" borderId="47" xfId="0" applyNumberFormat="1" applyFont="1" applyFill="1" applyBorder="1" applyAlignment="1">
      <alignment horizontal="right"/>
    </xf>
    <xf numFmtId="194" fontId="2" fillId="0" borderId="52" xfId="0" applyNumberFormat="1" applyFont="1" applyFill="1" applyBorder="1" applyAlignment="1">
      <alignment horizontal="right"/>
    </xf>
    <xf numFmtId="194" fontId="2" fillId="0" borderId="16" xfId="0" applyNumberFormat="1" applyFont="1" applyFill="1" applyBorder="1" applyAlignment="1">
      <alignment horizontal="right"/>
    </xf>
    <xf numFmtId="194" fontId="2" fillId="0" borderId="53" xfId="33" applyNumberFormat="1" applyFont="1" applyFill="1" applyBorder="1" applyAlignment="1">
      <alignment horizontal="right" vertical="center"/>
      <protection/>
    </xf>
    <xf numFmtId="194" fontId="2" fillId="0" borderId="54" xfId="33" applyNumberFormat="1" applyFont="1" applyFill="1" applyBorder="1" applyAlignment="1">
      <alignment horizontal="right" vertical="center"/>
      <protection/>
    </xf>
    <xf numFmtId="194" fontId="2" fillId="0" borderId="55" xfId="0" applyNumberFormat="1" applyFont="1" applyFill="1" applyBorder="1" applyAlignment="1">
      <alignment horizontal="right"/>
    </xf>
    <xf numFmtId="194" fontId="2" fillId="0" borderId="48" xfId="0" applyNumberFormat="1" applyFont="1" applyFill="1" applyBorder="1" applyAlignment="1">
      <alignment horizontal="right"/>
    </xf>
    <xf numFmtId="194" fontId="2" fillId="0" borderId="14" xfId="0" applyNumberFormat="1" applyFont="1" applyFill="1" applyBorder="1" applyAlignment="1">
      <alignment horizontal="right"/>
    </xf>
    <xf numFmtId="194" fontId="2" fillId="0" borderId="37" xfId="0" applyNumberFormat="1" applyFont="1" applyFill="1" applyBorder="1" applyAlignment="1">
      <alignment horizontal="right"/>
    </xf>
    <xf numFmtId="194" fontId="2" fillId="0" borderId="0" xfId="0" applyNumberFormat="1" applyFont="1" applyFill="1" applyBorder="1" applyAlignment="1">
      <alignment horizontal="right"/>
    </xf>
    <xf numFmtId="194" fontId="2" fillId="0" borderId="56" xfId="0" applyNumberFormat="1" applyFont="1" applyFill="1" applyBorder="1" applyAlignment="1">
      <alignment horizontal="right"/>
    </xf>
    <xf numFmtId="194" fontId="2" fillId="0" borderId="21" xfId="0" applyNumberFormat="1" applyFont="1" applyFill="1" applyBorder="1" applyAlignment="1">
      <alignment horizontal="right"/>
    </xf>
    <xf numFmtId="194" fontId="2" fillId="0" borderId="57" xfId="0" applyNumberFormat="1" applyFont="1" applyFill="1" applyBorder="1" applyAlignment="1">
      <alignment horizontal="right"/>
    </xf>
    <xf numFmtId="194" fontId="2" fillId="0" borderId="58" xfId="0" applyNumberFormat="1" applyFont="1" applyFill="1" applyBorder="1" applyAlignment="1">
      <alignment horizontal="right"/>
    </xf>
    <xf numFmtId="194" fontId="2" fillId="0" borderId="23" xfId="0" applyNumberFormat="1" applyFont="1" applyFill="1" applyBorder="1" applyAlignment="1">
      <alignment horizontal="right"/>
    </xf>
    <xf numFmtId="194" fontId="2" fillId="0" borderId="59" xfId="0" applyNumberFormat="1" applyFont="1" applyFill="1" applyBorder="1" applyAlignment="1">
      <alignment horizontal="right"/>
    </xf>
    <xf numFmtId="194" fontId="2" fillId="0" borderId="49" xfId="33" applyNumberFormat="1" applyFont="1" applyFill="1" applyBorder="1" applyAlignment="1">
      <alignment horizontal="right" vertical="center"/>
      <protection/>
    </xf>
    <xf numFmtId="194" fontId="2" fillId="0" borderId="60" xfId="33" applyNumberFormat="1" applyFont="1" applyFill="1" applyBorder="1" applyAlignment="1">
      <alignment horizontal="right" vertical="center"/>
      <protection/>
    </xf>
    <xf numFmtId="194" fontId="2" fillId="0" borderId="38" xfId="33" applyNumberFormat="1" applyFont="1" applyFill="1" applyBorder="1" applyAlignment="1">
      <alignment horizontal="right" vertical="center"/>
      <protection/>
    </xf>
    <xf numFmtId="194" fontId="2" fillId="0" borderId="61" xfId="33" applyNumberFormat="1" applyFont="1" applyFill="1" applyBorder="1" applyAlignment="1">
      <alignment horizontal="right" vertical="center"/>
      <protection/>
    </xf>
    <xf numFmtId="194" fontId="2" fillId="0" borderId="46" xfId="33" applyNumberFormat="1" applyFont="1" applyFill="1" applyBorder="1" applyAlignment="1">
      <alignment horizontal="right" vertical="center"/>
      <protection/>
    </xf>
    <xf numFmtId="194" fontId="2" fillId="0" borderId="62" xfId="0" applyNumberFormat="1" applyFont="1" applyFill="1" applyBorder="1" applyAlignment="1">
      <alignment horizontal="right"/>
    </xf>
    <xf numFmtId="194" fontId="2" fillId="0" borderId="24" xfId="0" applyNumberFormat="1" applyFont="1" applyFill="1" applyBorder="1" applyAlignment="1">
      <alignment horizontal="right"/>
    </xf>
    <xf numFmtId="194" fontId="2" fillId="0" borderId="63" xfId="0" applyNumberFormat="1" applyFont="1" applyFill="1" applyBorder="1" applyAlignment="1">
      <alignment horizontal="right"/>
    </xf>
    <xf numFmtId="194" fontId="2" fillId="0" borderId="64" xfId="0" applyNumberFormat="1" applyFont="1" applyFill="1" applyBorder="1" applyAlignment="1">
      <alignment horizontal="right"/>
    </xf>
    <xf numFmtId="194" fontId="2" fillId="0" borderId="65" xfId="0" applyNumberFormat="1" applyFont="1" applyFill="1" applyBorder="1" applyAlignment="1">
      <alignment horizontal="right"/>
    </xf>
    <xf numFmtId="194" fontId="2" fillId="0" borderId="66" xfId="0" applyNumberFormat="1" applyFont="1" applyFill="1" applyBorder="1" applyAlignment="1">
      <alignment horizontal="right"/>
    </xf>
    <xf numFmtId="194" fontId="2" fillId="0" borderId="67" xfId="0" applyNumberFormat="1" applyFont="1" applyFill="1" applyBorder="1" applyAlignment="1">
      <alignment horizontal="right"/>
    </xf>
    <xf numFmtId="194" fontId="2" fillId="0" borderId="33" xfId="33" applyNumberFormat="1" applyFont="1" applyFill="1" applyBorder="1" applyAlignment="1">
      <alignment horizontal="right" vertical="center"/>
      <protection/>
    </xf>
    <xf numFmtId="194" fontId="2" fillId="0" borderId="68" xfId="0" applyNumberFormat="1" applyFont="1" applyFill="1" applyBorder="1" applyAlignment="1">
      <alignment horizontal="right"/>
    </xf>
    <xf numFmtId="194" fontId="2" fillId="0" borderId="69" xfId="0" applyNumberFormat="1" applyFont="1" applyFill="1" applyBorder="1" applyAlignment="1">
      <alignment horizontal="right"/>
    </xf>
    <xf numFmtId="194" fontId="2" fillId="0" borderId="70" xfId="0" applyNumberFormat="1" applyFont="1" applyFill="1" applyBorder="1" applyAlignment="1">
      <alignment horizontal="right"/>
    </xf>
    <xf numFmtId="194" fontId="2" fillId="0" borderId="71" xfId="0" applyNumberFormat="1" applyFont="1" applyFill="1" applyBorder="1" applyAlignment="1">
      <alignment horizontal="right"/>
    </xf>
    <xf numFmtId="194" fontId="2" fillId="0" borderId="72" xfId="0" applyNumberFormat="1" applyFont="1" applyFill="1" applyBorder="1" applyAlignment="1">
      <alignment horizontal="right"/>
    </xf>
    <xf numFmtId="194" fontId="2" fillId="0" borderId="73" xfId="0" applyNumberFormat="1" applyFont="1" applyFill="1" applyBorder="1" applyAlignment="1">
      <alignment horizontal="right"/>
    </xf>
    <xf numFmtId="194" fontId="2" fillId="0" borderId="74" xfId="33" applyNumberFormat="1" applyFont="1" applyFill="1" applyBorder="1" applyAlignment="1">
      <alignment horizontal="right" vertical="center"/>
      <protection/>
    </xf>
    <xf numFmtId="194" fontId="2" fillId="0" borderId="75" xfId="33" applyNumberFormat="1" applyFont="1" applyFill="1" applyBorder="1" applyAlignment="1">
      <alignment horizontal="right" vertical="center"/>
      <protection/>
    </xf>
    <xf numFmtId="194" fontId="2" fillId="0" borderId="76" xfId="0" applyNumberFormat="1" applyFont="1" applyFill="1" applyBorder="1" applyAlignment="1">
      <alignment horizontal="right"/>
    </xf>
    <xf numFmtId="194" fontId="2" fillId="0" borderId="75" xfId="0" applyNumberFormat="1" applyFont="1" applyFill="1" applyBorder="1" applyAlignment="1">
      <alignment horizontal="right"/>
    </xf>
    <xf numFmtId="194" fontId="2" fillId="0" borderId="77" xfId="0" applyNumberFormat="1" applyFont="1" applyFill="1" applyBorder="1" applyAlignment="1">
      <alignment horizontal="right"/>
    </xf>
    <xf numFmtId="194" fontId="2" fillId="0" borderId="78" xfId="0" applyNumberFormat="1" applyFont="1" applyFill="1" applyBorder="1" applyAlignment="1">
      <alignment horizontal="right"/>
    </xf>
    <xf numFmtId="194" fontId="2" fillId="0" borderId="79" xfId="0" applyNumberFormat="1" applyFont="1" applyFill="1" applyBorder="1" applyAlignment="1">
      <alignment horizontal="right"/>
    </xf>
    <xf numFmtId="194" fontId="2" fillId="0" borderId="80" xfId="0" applyNumberFormat="1" applyFont="1" applyFill="1" applyBorder="1" applyAlignment="1">
      <alignment horizontal="right"/>
    </xf>
    <xf numFmtId="194" fontId="2" fillId="0" borderId="81" xfId="0" applyNumberFormat="1" applyFont="1" applyFill="1" applyBorder="1" applyAlignment="1">
      <alignment horizontal="right"/>
    </xf>
    <xf numFmtId="194" fontId="2" fillId="0" borderId="82" xfId="0" applyNumberFormat="1" applyFont="1" applyFill="1" applyBorder="1" applyAlignment="1">
      <alignment horizontal="right"/>
    </xf>
    <xf numFmtId="194" fontId="2" fillId="0" borderId="83" xfId="0" applyNumberFormat="1" applyFont="1" applyFill="1" applyBorder="1" applyAlignment="1">
      <alignment horizontal="right"/>
    </xf>
    <xf numFmtId="194" fontId="2" fillId="0" borderId="84" xfId="0" applyNumberFormat="1" applyFont="1" applyFill="1" applyBorder="1" applyAlignment="1">
      <alignment horizontal="right"/>
    </xf>
    <xf numFmtId="194" fontId="2" fillId="0" borderId="85" xfId="0" applyNumberFormat="1" applyFont="1" applyFill="1" applyBorder="1" applyAlignment="1">
      <alignment horizontal="right"/>
    </xf>
    <xf numFmtId="194" fontId="2" fillId="0" borderId="86" xfId="0" applyNumberFormat="1" applyFont="1" applyFill="1" applyBorder="1" applyAlignment="1">
      <alignment horizontal="right"/>
    </xf>
    <xf numFmtId="194" fontId="2" fillId="0" borderId="87" xfId="0" applyNumberFormat="1" applyFont="1" applyFill="1" applyBorder="1" applyAlignment="1">
      <alignment horizontal="right"/>
    </xf>
    <xf numFmtId="194" fontId="2" fillId="0" borderId="88" xfId="33" applyNumberFormat="1" applyFont="1" applyFill="1" applyBorder="1" applyAlignment="1">
      <alignment horizontal="right" vertical="center"/>
      <protection/>
    </xf>
    <xf numFmtId="194" fontId="2" fillId="0" borderId="89" xfId="33" applyNumberFormat="1" applyFont="1" applyFill="1" applyBorder="1" applyAlignment="1">
      <alignment horizontal="right" vertical="center"/>
      <protection/>
    </xf>
    <xf numFmtId="194" fontId="2" fillId="0" borderId="90" xfId="33" applyNumberFormat="1" applyFont="1" applyFill="1" applyBorder="1" applyAlignment="1">
      <alignment horizontal="right" vertical="center"/>
      <protection/>
    </xf>
    <xf numFmtId="194" fontId="2" fillId="0" borderId="91" xfId="33" applyNumberFormat="1" applyFont="1" applyFill="1" applyBorder="1" applyAlignment="1">
      <alignment horizontal="right" vertical="center"/>
      <protection/>
    </xf>
    <xf numFmtId="194" fontId="2" fillId="0" borderId="92" xfId="33" applyNumberFormat="1" applyFont="1" applyFill="1" applyBorder="1" applyAlignment="1">
      <alignment horizontal="right" vertical="center"/>
      <protection/>
    </xf>
    <xf numFmtId="194" fontId="2" fillId="0" borderId="34" xfId="33" applyNumberFormat="1" applyFont="1" applyFill="1" applyBorder="1" applyAlignment="1">
      <alignment horizontal="right" vertical="center"/>
      <protection/>
    </xf>
    <xf numFmtId="0" fontId="14" fillId="0" borderId="29" xfId="0" applyFont="1" applyBorder="1" applyAlignment="1">
      <alignment vertical="center"/>
    </xf>
    <xf numFmtId="0" fontId="14" fillId="0" borderId="21" xfId="0" applyFont="1" applyBorder="1" applyAlignment="1">
      <alignment vertical="center"/>
    </xf>
    <xf numFmtId="0" fontId="14" fillId="0" borderId="23" xfId="0" applyFont="1" applyBorder="1" applyAlignment="1">
      <alignment vertical="center"/>
    </xf>
    <xf numFmtId="0" fontId="2" fillId="0" borderId="10" xfId="0" applyFont="1" applyBorder="1" applyAlignment="1">
      <alignment vertical="center"/>
    </xf>
    <xf numFmtId="22" fontId="118" fillId="37" borderId="0" xfId="35" applyNumberFormat="1" applyFont="1" applyFill="1">
      <alignment/>
      <protection/>
    </xf>
    <xf numFmtId="0" fontId="118" fillId="37" borderId="0" xfId="35" applyFont="1" applyFill="1">
      <alignment/>
      <protection/>
    </xf>
    <xf numFmtId="0" fontId="118" fillId="37" borderId="0" xfId="35" applyFont="1" applyFill="1" applyBorder="1">
      <alignment/>
      <protection/>
    </xf>
    <xf numFmtId="0" fontId="118" fillId="37" borderId="0" xfId="35" applyFont="1" applyFill="1" applyBorder="1" applyAlignment="1">
      <alignment wrapText="1"/>
      <protection/>
    </xf>
    <xf numFmtId="0" fontId="118" fillId="37" borderId="0" xfId="35" applyFont="1" applyFill="1" applyAlignment="1">
      <alignment/>
      <protection/>
    </xf>
    <xf numFmtId="0" fontId="118" fillId="37" borderId="0" xfId="35" applyFont="1" applyFill="1" applyAlignment="1">
      <alignment wrapText="1"/>
      <protection/>
    </xf>
    <xf numFmtId="0" fontId="119" fillId="37" borderId="0" xfId="35" applyFont="1" applyFill="1" applyBorder="1" applyAlignment="1">
      <alignment wrapText="1"/>
      <protection/>
    </xf>
    <xf numFmtId="1" fontId="118" fillId="37" borderId="0" xfId="35" applyNumberFormat="1" applyFont="1" applyFill="1" applyBorder="1">
      <alignment/>
      <protection/>
    </xf>
    <xf numFmtId="0" fontId="118" fillId="37" borderId="0" xfId="35" applyFont="1" applyFill="1" applyBorder="1" applyAlignment="1">
      <alignment/>
      <protection/>
    </xf>
    <xf numFmtId="14" fontId="118" fillId="37" borderId="0" xfId="35" applyNumberFormat="1" applyFont="1" applyFill="1" applyBorder="1">
      <alignment/>
      <protection/>
    </xf>
    <xf numFmtId="0" fontId="120" fillId="37" borderId="0" xfId="35" applyFont="1" applyFill="1" applyBorder="1" applyAlignment="1">
      <alignment/>
      <protection/>
    </xf>
    <xf numFmtId="0" fontId="10" fillId="37" borderId="93" xfId="35" applyFont="1" applyFill="1" applyBorder="1" applyAlignment="1">
      <alignment wrapText="1"/>
      <protection/>
    </xf>
    <xf numFmtId="0" fontId="108" fillId="37" borderId="94" xfId="35" applyFont="1" applyFill="1" applyBorder="1" applyAlignment="1">
      <alignment horizontal="right"/>
      <protection/>
    </xf>
    <xf numFmtId="0" fontId="100" fillId="37" borderId="0" xfId="35" applyFont="1" applyFill="1" applyBorder="1">
      <alignment/>
      <protection/>
    </xf>
    <xf numFmtId="0" fontId="108" fillId="37" borderId="0" xfId="35" applyFont="1" applyFill="1" applyBorder="1" applyAlignment="1">
      <alignment horizontal="right"/>
      <protection/>
    </xf>
    <xf numFmtId="0" fontId="121" fillId="37" borderId="0" xfId="35" applyFont="1" applyFill="1" applyBorder="1">
      <alignment/>
      <protection/>
    </xf>
    <xf numFmtId="0" fontId="10" fillId="37" borderId="93" xfId="35" applyFont="1" applyFill="1" applyBorder="1">
      <alignment/>
      <protection/>
    </xf>
    <xf numFmtId="0" fontId="122" fillId="37" borderId="0" xfId="35" applyFont="1" applyFill="1">
      <alignment/>
      <protection/>
    </xf>
    <xf numFmtId="14" fontId="123" fillId="37" borderId="0" xfId="35" applyNumberFormat="1" applyFont="1" applyFill="1" applyBorder="1">
      <alignment/>
      <protection/>
    </xf>
    <xf numFmtId="0" fontId="124" fillId="37" borderId="0" xfId="35" applyFont="1" applyFill="1" applyBorder="1" applyAlignment="1">
      <alignment wrapText="1"/>
      <protection/>
    </xf>
    <xf numFmtId="0" fontId="124" fillId="37" borderId="0" xfId="35" applyFont="1" applyFill="1" applyBorder="1" applyAlignment="1">
      <alignment horizontal="center" wrapText="1"/>
      <protection/>
    </xf>
    <xf numFmtId="0" fontId="2" fillId="34" borderId="95" xfId="35" applyFont="1" applyFill="1" applyBorder="1" applyAlignment="1">
      <alignment horizontal="right" wrapText="1"/>
      <protection/>
    </xf>
    <xf numFmtId="14" fontId="2" fillId="34" borderId="95" xfId="35" applyNumberFormat="1" applyFont="1" applyFill="1" applyBorder="1" applyAlignment="1">
      <alignment horizontal="right" wrapText="1"/>
      <protection/>
    </xf>
    <xf numFmtId="0" fontId="0" fillId="0" borderId="73" xfId="0" applyBorder="1" applyAlignment="1">
      <alignment/>
    </xf>
    <xf numFmtId="0" fontId="3" fillId="34" borderId="31" xfId="33" applyFont="1" applyFill="1" applyBorder="1" applyAlignment="1">
      <alignment horizontal="left" vertical="center"/>
      <protection/>
    </xf>
    <xf numFmtId="0" fontId="2" fillId="34" borderId="33" xfId="33" applyFont="1" applyFill="1" applyBorder="1" applyAlignment="1">
      <alignment horizontal="left" vertical="center" wrapText="1"/>
      <protection/>
    </xf>
    <xf numFmtId="0" fontId="2" fillId="34" borderId="41" xfId="33" applyFont="1" applyFill="1" applyBorder="1" applyAlignment="1">
      <alignment horizontal="left" vertical="center" wrapText="1"/>
      <protection/>
    </xf>
    <xf numFmtId="0" fontId="2" fillId="34" borderId="25" xfId="33" applyFont="1" applyFill="1" applyBorder="1" applyAlignment="1">
      <alignment horizontal="left" vertical="center" wrapText="1"/>
      <protection/>
    </xf>
    <xf numFmtId="0" fontId="2" fillId="34" borderId="96" xfId="33" applyFont="1" applyFill="1" applyBorder="1" applyAlignment="1">
      <alignment horizontal="left" vertical="center" wrapText="1"/>
      <protection/>
    </xf>
    <xf numFmtId="0" fontId="2" fillId="34" borderId="46" xfId="33" applyFont="1" applyFill="1" applyBorder="1" applyAlignment="1">
      <alignment horizontal="left" vertical="center" wrapText="1"/>
      <protection/>
    </xf>
    <xf numFmtId="0" fontId="2" fillId="34" borderId="60" xfId="33" applyFill="1" applyBorder="1" applyAlignment="1">
      <alignment horizontal="left" vertical="center" wrapText="1"/>
      <protection/>
    </xf>
    <xf numFmtId="194" fontId="2" fillId="0" borderId="97" xfId="33" applyNumberFormat="1" applyFont="1" applyFill="1" applyBorder="1" applyAlignment="1">
      <alignment horizontal="right" vertical="center"/>
      <protection/>
    </xf>
    <xf numFmtId="0" fontId="3" fillId="34" borderId="88" xfId="33" applyFont="1" applyFill="1" applyBorder="1" applyAlignment="1">
      <alignment horizontal="left" vertical="center" wrapText="1"/>
      <protection/>
    </xf>
    <xf numFmtId="0" fontId="3" fillId="34" borderId="26" xfId="33" applyFont="1" applyFill="1" applyBorder="1" applyAlignment="1">
      <alignment horizontal="left" vertical="center" wrapText="1"/>
      <protection/>
    </xf>
    <xf numFmtId="0" fontId="2" fillId="34" borderId="95" xfId="35" applyFont="1" applyFill="1" applyBorder="1" applyAlignment="1">
      <alignment horizontal="right" vertical="center"/>
      <protection/>
    </xf>
    <xf numFmtId="194" fontId="2" fillId="38" borderId="35" xfId="0" applyNumberFormat="1" applyFont="1" applyFill="1" applyBorder="1" applyAlignment="1">
      <alignment horizontal="right"/>
    </xf>
    <xf numFmtId="194" fontId="2" fillId="38" borderId="37" xfId="0" applyNumberFormat="1" applyFont="1" applyFill="1" applyBorder="1" applyAlignment="1">
      <alignment horizontal="right"/>
    </xf>
    <xf numFmtId="194" fontId="2" fillId="38" borderId="0" xfId="0" applyNumberFormat="1" applyFont="1" applyFill="1" applyBorder="1" applyAlignment="1">
      <alignment horizontal="right"/>
    </xf>
    <xf numFmtId="194" fontId="2" fillId="38" borderId="38" xfId="0" applyNumberFormat="1" applyFont="1" applyFill="1" applyBorder="1" applyAlignment="1">
      <alignment horizontal="right"/>
    </xf>
    <xf numFmtId="194" fontId="2" fillId="38" borderId="53" xfId="0" applyNumberFormat="1" applyFont="1" applyFill="1" applyBorder="1" applyAlignment="1">
      <alignment horizontal="right"/>
    </xf>
    <xf numFmtId="194" fontId="2" fillId="38" borderId="98" xfId="0" applyNumberFormat="1" applyFont="1" applyFill="1" applyBorder="1" applyAlignment="1">
      <alignment horizontal="right"/>
    </xf>
    <xf numFmtId="194" fontId="2" fillId="38" borderId="22" xfId="0" applyNumberFormat="1" applyFont="1" applyFill="1" applyBorder="1" applyAlignment="1">
      <alignment horizontal="right"/>
    </xf>
    <xf numFmtId="194" fontId="2" fillId="38" borderId="99" xfId="0" applyNumberFormat="1" applyFont="1" applyFill="1" applyBorder="1" applyAlignment="1">
      <alignment horizontal="right"/>
    </xf>
    <xf numFmtId="194" fontId="2" fillId="38" borderId="36" xfId="0" applyNumberFormat="1" applyFont="1" applyFill="1" applyBorder="1" applyAlignment="1">
      <alignment horizontal="right"/>
    </xf>
    <xf numFmtId="194" fontId="2" fillId="38" borderId="39" xfId="0" applyNumberFormat="1" applyFont="1" applyFill="1" applyBorder="1" applyAlignment="1">
      <alignment horizontal="right"/>
    </xf>
    <xf numFmtId="194" fontId="2" fillId="38" borderId="100" xfId="0" applyNumberFormat="1" applyFont="1" applyFill="1" applyBorder="1" applyAlignment="1">
      <alignment horizontal="right"/>
    </xf>
    <xf numFmtId="194" fontId="2" fillId="38" borderId="101" xfId="0" applyNumberFormat="1" applyFont="1" applyFill="1" applyBorder="1" applyAlignment="1">
      <alignment horizontal="right"/>
    </xf>
    <xf numFmtId="194" fontId="2" fillId="38" borderId="20" xfId="0" applyNumberFormat="1" applyFont="1" applyFill="1" applyBorder="1" applyAlignment="1">
      <alignment horizontal="right"/>
    </xf>
    <xf numFmtId="194" fontId="2" fillId="38" borderId="40" xfId="0" applyNumberFormat="1" applyFont="1" applyFill="1" applyBorder="1" applyAlignment="1">
      <alignment horizontal="right"/>
    </xf>
    <xf numFmtId="194" fontId="2" fillId="38" borderId="72" xfId="0" applyNumberFormat="1" applyFont="1" applyFill="1" applyBorder="1" applyAlignment="1">
      <alignment horizontal="right"/>
    </xf>
    <xf numFmtId="194" fontId="2" fillId="38" borderId="71" xfId="0" applyNumberFormat="1" applyFont="1" applyFill="1" applyBorder="1" applyAlignment="1">
      <alignment horizontal="right"/>
    </xf>
    <xf numFmtId="194" fontId="2" fillId="38" borderId="73" xfId="0" applyNumberFormat="1" applyFont="1" applyFill="1" applyBorder="1" applyAlignment="1">
      <alignment horizontal="right"/>
    </xf>
    <xf numFmtId="194" fontId="2" fillId="38" borderId="102" xfId="0" applyNumberFormat="1" applyFont="1" applyFill="1" applyBorder="1" applyAlignment="1">
      <alignment horizontal="right"/>
    </xf>
    <xf numFmtId="194" fontId="2" fillId="38" borderId="103" xfId="0" applyNumberFormat="1" applyFont="1" applyFill="1" applyBorder="1" applyAlignment="1">
      <alignment horizontal="right"/>
    </xf>
    <xf numFmtId="194" fontId="2" fillId="38" borderId="25" xfId="0" applyNumberFormat="1" applyFont="1" applyFill="1" applyBorder="1" applyAlignment="1">
      <alignment horizontal="right"/>
    </xf>
    <xf numFmtId="194" fontId="2" fillId="38" borderId="104" xfId="0" applyNumberFormat="1" applyFont="1" applyFill="1" applyBorder="1" applyAlignment="1">
      <alignment horizontal="right"/>
    </xf>
    <xf numFmtId="194" fontId="2" fillId="38" borderId="105" xfId="0" applyNumberFormat="1" applyFont="1" applyFill="1" applyBorder="1" applyAlignment="1">
      <alignment horizontal="right"/>
    </xf>
    <xf numFmtId="194" fontId="2" fillId="38" borderId="12" xfId="33" applyNumberFormat="1" applyFont="1" applyFill="1" applyBorder="1" applyAlignment="1">
      <alignment horizontal="right" vertical="center"/>
      <protection/>
    </xf>
    <xf numFmtId="194" fontId="2" fillId="38" borderId="35" xfId="33" applyNumberFormat="1" applyFont="1" applyFill="1" applyBorder="1" applyAlignment="1">
      <alignment horizontal="right" vertical="center"/>
      <protection/>
    </xf>
    <xf numFmtId="194" fontId="2" fillId="38" borderId="20" xfId="33" applyNumberFormat="1" applyFont="1" applyFill="1" applyBorder="1" applyAlignment="1">
      <alignment horizontal="right" vertical="center"/>
      <protection/>
    </xf>
    <xf numFmtId="194" fontId="2" fillId="38" borderId="73" xfId="33" applyNumberFormat="1" applyFont="1" applyFill="1" applyBorder="1" applyAlignment="1">
      <alignment horizontal="right" vertical="center"/>
      <protection/>
    </xf>
    <xf numFmtId="194" fontId="2" fillId="0" borderId="106" xfId="36" applyNumberFormat="1" applyFont="1" applyFill="1" applyBorder="1" applyAlignment="1">
      <alignment horizontal="right" vertical="center"/>
      <protection/>
    </xf>
    <xf numFmtId="194" fontId="2" fillId="0" borderId="19" xfId="36" applyNumberFormat="1" applyFont="1" applyFill="1" applyBorder="1" applyAlignment="1">
      <alignment horizontal="right" vertical="center"/>
      <protection/>
    </xf>
    <xf numFmtId="194" fontId="2" fillId="0" borderId="28" xfId="36" applyNumberFormat="1" applyFont="1" applyFill="1" applyBorder="1" applyAlignment="1">
      <alignment horizontal="right" vertical="center"/>
      <protection/>
    </xf>
    <xf numFmtId="194" fontId="2" fillId="0" borderId="107" xfId="36" applyNumberFormat="1" applyFont="1" applyFill="1" applyBorder="1" applyAlignment="1">
      <alignment horizontal="right" vertical="center"/>
      <protection/>
    </xf>
    <xf numFmtId="0" fontId="107" fillId="34" borderId="108" xfId="0" applyFont="1" applyFill="1" applyBorder="1" applyAlignment="1">
      <alignment horizontal="center" vertical="center"/>
    </xf>
    <xf numFmtId="0" fontId="3" fillId="34" borderId="88" xfId="33" applyFont="1" applyFill="1" applyBorder="1" applyAlignment="1">
      <alignment vertical="center" wrapText="1"/>
      <protection/>
    </xf>
    <xf numFmtId="0" fontId="2" fillId="0" borderId="88" xfId="33" applyFont="1" applyFill="1" applyBorder="1" applyAlignment="1">
      <alignment vertical="center" wrapText="1"/>
      <protection/>
    </xf>
    <xf numFmtId="194" fontId="2" fillId="0" borderId="109" xfId="36" applyNumberFormat="1" applyFont="1" applyFill="1" applyBorder="1" applyAlignment="1">
      <alignment horizontal="right" vertical="center"/>
      <protection/>
    </xf>
    <xf numFmtId="194" fontId="2" fillId="0" borderId="16" xfId="0" applyNumberFormat="1" applyFont="1" applyFill="1" applyBorder="1" applyAlignment="1">
      <alignment vertical="center"/>
    </xf>
    <xf numFmtId="194" fontId="2" fillId="0" borderId="47" xfId="0" applyNumberFormat="1" applyFont="1" applyFill="1" applyBorder="1" applyAlignment="1">
      <alignment vertical="center"/>
    </xf>
    <xf numFmtId="194" fontId="2" fillId="0" borderId="39" xfId="0" applyNumberFormat="1" applyFont="1" applyFill="1" applyBorder="1" applyAlignment="1">
      <alignment vertical="center"/>
    </xf>
    <xf numFmtId="194" fontId="2" fillId="0" borderId="35" xfId="0" applyNumberFormat="1" applyFont="1" applyFill="1" applyBorder="1" applyAlignment="1">
      <alignment vertical="center"/>
    </xf>
    <xf numFmtId="194" fontId="2" fillId="0" borderId="45" xfId="0" applyNumberFormat="1" applyFont="1" applyFill="1" applyBorder="1" applyAlignment="1">
      <alignment vertical="center"/>
    </xf>
    <xf numFmtId="194" fontId="2" fillId="0" borderId="41" xfId="0" applyNumberFormat="1" applyFont="1" applyFill="1" applyBorder="1" applyAlignment="1">
      <alignment vertical="center"/>
    </xf>
    <xf numFmtId="194" fontId="2" fillId="0" borderId="42" xfId="0" applyNumberFormat="1" applyFont="1" applyFill="1" applyBorder="1" applyAlignment="1">
      <alignment vertical="center"/>
    </xf>
    <xf numFmtId="194" fontId="2" fillId="0" borderId="36" xfId="0" applyNumberFormat="1" applyFont="1" applyFill="1" applyBorder="1" applyAlignment="1">
      <alignment vertical="center"/>
    </xf>
    <xf numFmtId="194" fontId="2" fillId="0" borderId="100" xfId="0" applyNumberFormat="1" applyFont="1" applyFill="1" applyBorder="1" applyAlignment="1">
      <alignment vertical="center"/>
    </xf>
    <xf numFmtId="194" fontId="2" fillId="0" borderId="53" xfId="0" applyNumberFormat="1" applyFont="1" applyFill="1" applyBorder="1" applyAlignment="1">
      <alignment vertical="center"/>
    </xf>
    <xf numFmtId="194" fontId="2" fillId="0" borderId="62" xfId="0" applyNumberFormat="1" applyFont="1" applyFill="1" applyBorder="1" applyAlignment="1">
      <alignment vertical="center"/>
    </xf>
    <xf numFmtId="194" fontId="2" fillId="0" borderId="57" xfId="0" applyNumberFormat="1" applyFont="1" applyFill="1" applyBorder="1" applyAlignment="1">
      <alignment vertical="center"/>
    </xf>
    <xf numFmtId="194" fontId="2" fillId="0" borderId="79" xfId="0" applyNumberFormat="1" applyFont="1" applyFill="1" applyBorder="1" applyAlignment="1">
      <alignment vertical="center"/>
    </xf>
    <xf numFmtId="0" fontId="3" fillId="0" borderId="12" xfId="33" applyFont="1" applyFill="1" applyBorder="1" applyAlignment="1">
      <alignment horizontal="center" textRotation="90"/>
      <protection/>
    </xf>
    <xf numFmtId="0" fontId="2" fillId="0" borderId="26" xfId="33" applyFont="1" applyFill="1" applyBorder="1" applyAlignment="1">
      <alignment horizontal="center" textRotation="90"/>
      <protection/>
    </xf>
    <xf numFmtId="0" fontId="2" fillId="0" borderId="110" xfId="33" applyFont="1" applyFill="1" applyBorder="1" applyAlignment="1">
      <alignment horizontal="center" textRotation="90"/>
      <protection/>
    </xf>
    <xf numFmtId="0" fontId="3" fillId="0" borderId="111" xfId="33" applyFont="1" applyFill="1" applyBorder="1" applyAlignment="1">
      <alignment horizontal="center" textRotation="90"/>
      <protection/>
    </xf>
    <xf numFmtId="0" fontId="2" fillId="0" borderId="112" xfId="33" applyFont="1" applyFill="1" applyBorder="1" applyAlignment="1">
      <alignment horizontal="center" textRotation="90"/>
      <protection/>
    </xf>
    <xf numFmtId="0" fontId="3" fillId="0" borderId="113" xfId="33" applyFont="1" applyFill="1" applyBorder="1" applyAlignment="1">
      <alignment horizontal="center" textRotation="90"/>
      <protection/>
    </xf>
    <xf numFmtId="0" fontId="3" fillId="0" borderId="35" xfId="33" applyFont="1" applyFill="1" applyBorder="1" applyAlignment="1">
      <alignment horizontal="center" textRotation="90"/>
      <protection/>
    </xf>
    <xf numFmtId="0" fontId="2" fillId="0" borderId="0" xfId="33" applyFont="1" applyFill="1" applyBorder="1" applyAlignment="1">
      <alignment horizontal="center" textRotation="90"/>
      <protection/>
    </xf>
    <xf numFmtId="0" fontId="2" fillId="0" borderId="36" xfId="33" applyFont="1" applyFill="1" applyBorder="1" applyAlignment="1">
      <alignment horizontal="center" textRotation="90"/>
      <protection/>
    </xf>
    <xf numFmtId="0" fontId="2" fillId="0" borderId="35" xfId="33" applyFont="1" applyFill="1" applyBorder="1" applyAlignment="1">
      <alignment horizontal="center" textRotation="90"/>
      <protection/>
    </xf>
    <xf numFmtId="0" fontId="2" fillId="0" borderId="20" xfId="33" applyFont="1" applyFill="1" applyBorder="1" applyAlignment="1">
      <alignment horizontal="center" textRotation="90"/>
      <protection/>
    </xf>
    <xf numFmtId="0" fontId="2" fillId="0" borderId="37" xfId="33" applyFont="1" applyFill="1" applyBorder="1" applyAlignment="1">
      <alignment horizontal="center" textRotation="90"/>
      <protection/>
    </xf>
    <xf numFmtId="0" fontId="3" fillId="0" borderId="38" xfId="33" applyFont="1" applyFill="1" applyBorder="1" applyAlignment="1">
      <alignment horizontal="center" textRotation="90"/>
      <protection/>
    </xf>
    <xf numFmtId="0" fontId="6" fillId="0" borderId="11" xfId="0" applyFont="1" applyBorder="1" applyAlignment="1">
      <alignment horizontal="center" textRotation="90"/>
    </xf>
    <xf numFmtId="0" fontId="2" fillId="0" borderId="10" xfId="33" applyFont="1" applyFill="1" applyBorder="1" applyAlignment="1">
      <alignment horizontal="center" textRotation="90" wrapText="1"/>
      <protection/>
    </xf>
    <xf numFmtId="0" fontId="2" fillId="0" borderId="13" xfId="33" applyFont="1" applyFill="1" applyBorder="1" applyAlignment="1">
      <alignment horizontal="center" textRotation="90" wrapText="1"/>
      <protection/>
    </xf>
    <xf numFmtId="0" fontId="3" fillId="0" borderId="11" xfId="33" applyFont="1" applyFill="1" applyBorder="1" applyAlignment="1">
      <alignment horizontal="center" textRotation="90" wrapText="1"/>
      <protection/>
    </xf>
    <xf numFmtId="0" fontId="3" fillId="0" borderId="10" xfId="33" applyFont="1" applyFill="1" applyBorder="1" applyAlignment="1">
      <alignment horizontal="center" textRotation="90" wrapText="1"/>
      <protection/>
    </xf>
    <xf numFmtId="0" fontId="2" fillId="0" borderId="114" xfId="33" applyFont="1" applyFill="1" applyBorder="1" applyAlignment="1">
      <alignment horizontal="center" textRotation="90" wrapText="1"/>
      <protection/>
    </xf>
    <xf numFmtId="0" fontId="2" fillId="0" borderId="10" xfId="33" applyFont="1" applyFill="1" applyBorder="1" applyAlignment="1">
      <alignment horizontal="center" textRotation="90"/>
      <protection/>
    </xf>
    <xf numFmtId="0" fontId="3" fillId="0" borderId="115" xfId="33" applyFont="1" applyFill="1" applyBorder="1" applyAlignment="1">
      <alignment horizontal="center" textRotation="90"/>
      <protection/>
    </xf>
    <xf numFmtId="0" fontId="2" fillId="34" borderId="116" xfId="33" applyFont="1" applyFill="1" applyBorder="1" applyAlignment="1">
      <alignment horizontal="left" vertical="center"/>
      <protection/>
    </xf>
    <xf numFmtId="0" fontId="2" fillId="34" borderId="117" xfId="33" applyFont="1" applyFill="1" applyBorder="1" applyAlignment="1">
      <alignment horizontal="left" vertical="center"/>
      <protection/>
    </xf>
    <xf numFmtId="0" fontId="2" fillId="34" borderId="31" xfId="33" applyFont="1" applyFill="1" applyBorder="1" applyAlignment="1">
      <alignment horizontal="left" vertical="center"/>
      <protection/>
    </xf>
    <xf numFmtId="194" fontId="2" fillId="0" borderId="68" xfId="0" applyNumberFormat="1" applyFont="1" applyFill="1" applyBorder="1" applyAlignment="1">
      <alignment vertical="center"/>
    </xf>
    <xf numFmtId="194" fontId="2" fillId="0" borderId="50" xfId="0" applyNumberFormat="1" applyFont="1" applyFill="1" applyBorder="1" applyAlignment="1">
      <alignment vertical="center"/>
    </xf>
    <xf numFmtId="194" fontId="2" fillId="0" borderId="69" xfId="0" applyNumberFormat="1" applyFont="1" applyFill="1" applyBorder="1" applyAlignment="1">
      <alignment vertical="center"/>
    </xf>
    <xf numFmtId="194" fontId="2" fillId="0" borderId="51" xfId="0" applyNumberFormat="1" applyFont="1" applyFill="1" applyBorder="1" applyAlignment="1">
      <alignment vertical="center"/>
    </xf>
    <xf numFmtId="194" fontId="2" fillId="0" borderId="70" xfId="0" applyNumberFormat="1" applyFont="1" applyFill="1" applyBorder="1" applyAlignment="1">
      <alignment vertical="center"/>
    </xf>
    <xf numFmtId="194" fontId="2" fillId="0" borderId="71" xfId="0" applyNumberFormat="1" applyFont="1" applyFill="1" applyBorder="1" applyAlignment="1">
      <alignment vertical="center"/>
    </xf>
    <xf numFmtId="194" fontId="2" fillId="0" borderId="72" xfId="0" applyNumberFormat="1" applyFont="1" applyFill="1" applyBorder="1" applyAlignment="1">
      <alignment vertical="center"/>
    </xf>
    <xf numFmtId="194" fontId="2" fillId="0" borderId="20" xfId="0" applyNumberFormat="1" applyFont="1" applyFill="1" applyBorder="1" applyAlignment="1">
      <alignment vertical="center"/>
    </xf>
    <xf numFmtId="194" fontId="2" fillId="0" borderId="73" xfId="0" applyNumberFormat="1" applyFont="1" applyFill="1" applyBorder="1" applyAlignment="1">
      <alignment vertical="center"/>
    </xf>
    <xf numFmtId="194" fontId="2" fillId="0" borderId="76" xfId="0" applyNumberFormat="1" applyFont="1" applyFill="1" applyBorder="1" applyAlignment="1">
      <alignment vertical="center"/>
    </xf>
    <xf numFmtId="194" fontId="2" fillId="0" borderId="75" xfId="0" applyNumberFormat="1" applyFont="1" applyFill="1" applyBorder="1" applyAlignment="1">
      <alignment vertical="center"/>
    </xf>
    <xf numFmtId="194" fontId="2" fillId="0" borderId="46" xfId="0" applyNumberFormat="1" applyFont="1" applyFill="1" applyBorder="1" applyAlignment="1">
      <alignment vertical="center"/>
    </xf>
    <xf numFmtId="194" fontId="2" fillId="0" borderId="77" xfId="0" applyNumberFormat="1" applyFont="1" applyFill="1" applyBorder="1" applyAlignment="1">
      <alignment vertical="center"/>
    </xf>
    <xf numFmtId="194" fontId="2" fillId="0" borderId="78" xfId="0" applyNumberFormat="1" applyFont="1" applyFill="1" applyBorder="1" applyAlignment="1">
      <alignment vertical="center"/>
    </xf>
    <xf numFmtId="194" fontId="2" fillId="0" borderId="55" xfId="0" applyNumberFormat="1" applyFont="1" applyFill="1" applyBorder="1" applyAlignment="1">
      <alignment vertical="center"/>
    </xf>
    <xf numFmtId="194" fontId="2" fillId="0" borderId="80" xfId="0" applyNumberFormat="1" applyFont="1" applyFill="1" applyBorder="1" applyAlignment="1">
      <alignment vertical="center"/>
    </xf>
    <xf numFmtId="194" fontId="2" fillId="0" borderId="81" xfId="0" applyNumberFormat="1" applyFont="1" applyFill="1" applyBorder="1" applyAlignment="1">
      <alignment vertical="center"/>
    </xf>
    <xf numFmtId="194" fontId="2" fillId="0" borderId="104" xfId="0" applyNumberFormat="1" applyFont="1" applyFill="1" applyBorder="1" applyAlignment="1">
      <alignment vertical="center"/>
    </xf>
    <xf numFmtId="194" fontId="2" fillId="0" borderId="101" xfId="0" applyNumberFormat="1" applyFont="1" applyFill="1" applyBorder="1" applyAlignment="1">
      <alignment vertical="center"/>
    </xf>
    <xf numFmtId="194" fontId="2" fillId="0" borderId="103" xfId="0" applyNumberFormat="1" applyFont="1" applyFill="1" applyBorder="1" applyAlignment="1">
      <alignment vertical="center"/>
    </xf>
    <xf numFmtId="194" fontId="2" fillId="0" borderId="25" xfId="0" applyNumberFormat="1" applyFont="1" applyFill="1" applyBorder="1" applyAlignment="1">
      <alignment vertical="center"/>
    </xf>
    <xf numFmtId="194" fontId="2" fillId="0" borderId="105" xfId="0" applyNumberFormat="1" applyFont="1" applyFill="1" applyBorder="1" applyAlignment="1">
      <alignment vertical="center"/>
    </xf>
    <xf numFmtId="194" fontId="2" fillId="0" borderId="82" xfId="0" applyNumberFormat="1" applyFont="1" applyFill="1" applyBorder="1" applyAlignment="1">
      <alignment vertical="center"/>
    </xf>
    <xf numFmtId="194" fontId="2" fillId="0" borderId="83" xfId="0" applyNumberFormat="1" applyFont="1" applyFill="1" applyBorder="1" applyAlignment="1">
      <alignment vertical="center"/>
    </xf>
    <xf numFmtId="194" fontId="2" fillId="0" borderId="66" xfId="0" applyNumberFormat="1" applyFont="1" applyFill="1" applyBorder="1" applyAlignment="1">
      <alignment vertical="center"/>
    </xf>
    <xf numFmtId="194" fontId="2" fillId="0" borderId="64" xfId="0" applyNumberFormat="1" applyFont="1" applyFill="1" applyBorder="1" applyAlignment="1">
      <alignment vertical="center"/>
    </xf>
    <xf numFmtId="194" fontId="2" fillId="0" borderId="84" xfId="0" applyNumberFormat="1" applyFont="1" applyFill="1" applyBorder="1" applyAlignment="1">
      <alignment vertical="center"/>
    </xf>
    <xf numFmtId="194" fontId="2" fillId="0" borderId="85" xfId="0" applyNumberFormat="1" applyFont="1" applyFill="1" applyBorder="1" applyAlignment="1">
      <alignment vertical="center"/>
    </xf>
    <xf numFmtId="194" fontId="2" fillId="0" borderId="65" xfId="0" applyNumberFormat="1" applyFont="1" applyFill="1" applyBorder="1" applyAlignment="1">
      <alignment vertical="center"/>
    </xf>
    <xf numFmtId="0" fontId="3" fillId="34" borderId="10" xfId="33" applyFont="1" applyFill="1" applyBorder="1" applyAlignment="1">
      <alignment vertical="center" wrapText="1"/>
      <protection/>
    </xf>
    <xf numFmtId="0" fontId="3" fillId="34" borderId="0" xfId="33" applyFont="1" applyFill="1" applyBorder="1" applyAlignment="1">
      <alignment vertical="center" wrapText="1"/>
      <protection/>
    </xf>
    <xf numFmtId="0" fontId="3" fillId="34" borderId="0" xfId="33" applyFont="1" applyFill="1" applyBorder="1" applyAlignment="1">
      <alignment vertical="center"/>
      <protection/>
    </xf>
    <xf numFmtId="0" fontId="2" fillId="34" borderId="53" xfId="33" applyFill="1" applyBorder="1" applyAlignment="1">
      <alignment horizontal="left" vertical="center" wrapText="1"/>
      <protection/>
    </xf>
    <xf numFmtId="0" fontId="2" fillId="34" borderId="41" xfId="33" applyFill="1" applyBorder="1" applyAlignment="1">
      <alignment horizontal="left" vertical="center" wrapText="1"/>
      <protection/>
    </xf>
    <xf numFmtId="0" fontId="2" fillId="34" borderId="35" xfId="33" applyFill="1" applyBorder="1" applyAlignment="1">
      <alignment horizontal="left" vertical="center" wrapText="1"/>
      <protection/>
    </xf>
    <xf numFmtId="0" fontId="2" fillId="34" borderId="0" xfId="33" applyFont="1" applyFill="1" applyBorder="1" applyAlignment="1">
      <alignment horizontal="left" vertical="center" wrapText="1"/>
      <protection/>
    </xf>
    <xf numFmtId="0" fontId="0" fillId="0" borderId="10" xfId="0" applyBorder="1" applyAlignment="1">
      <alignment vertical="center"/>
    </xf>
    <xf numFmtId="0" fontId="2" fillId="38" borderId="118" xfId="0" applyFont="1" applyFill="1" applyBorder="1" applyAlignment="1">
      <alignment horizontal="right" vertical="center"/>
    </xf>
    <xf numFmtId="0" fontId="2" fillId="38" borderId="11" xfId="0" applyFont="1" applyFill="1" applyBorder="1" applyAlignment="1">
      <alignment horizontal="right" vertical="center"/>
    </xf>
    <xf numFmtId="0" fontId="2" fillId="38" borderId="119" xfId="0" applyFont="1" applyFill="1" applyBorder="1" applyAlignment="1">
      <alignment horizontal="right" vertical="center"/>
    </xf>
    <xf numFmtId="0" fontId="125" fillId="34" borderId="73" xfId="33" applyFont="1" applyFill="1" applyBorder="1" applyAlignment="1">
      <alignment vertical="center" wrapText="1"/>
      <protection/>
    </xf>
    <xf numFmtId="0" fontId="126" fillId="34" borderId="30" xfId="33" applyFont="1" applyFill="1" applyBorder="1" applyAlignment="1">
      <alignment vertical="center"/>
      <protection/>
    </xf>
    <xf numFmtId="0" fontId="126" fillId="34" borderId="120" xfId="0" applyFont="1" applyFill="1" applyBorder="1" applyAlignment="1">
      <alignment/>
    </xf>
    <xf numFmtId="0" fontId="125" fillId="34" borderId="116" xfId="33" applyFont="1" applyFill="1" applyBorder="1" applyAlignment="1">
      <alignment vertical="center"/>
      <protection/>
    </xf>
    <xf numFmtId="0" fontId="125" fillId="34" borderId="105" xfId="33" applyFont="1" applyFill="1" applyBorder="1" applyAlignment="1">
      <alignment vertical="center" wrapText="1"/>
      <protection/>
    </xf>
    <xf numFmtId="0" fontId="125" fillId="34" borderId="117" xfId="0" applyFont="1" applyFill="1" applyBorder="1" applyAlignment="1">
      <alignment/>
    </xf>
    <xf numFmtId="0" fontId="125" fillId="34" borderId="77" xfId="33" applyFont="1" applyFill="1" applyBorder="1" applyAlignment="1">
      <alignment horizontal="left" vertical="center"/>
      <protection/>
    </xf>
    <xf numFmtId="0" fontId="125" fillId="34" borderId="77" xfId="33" applyFont="1" applyFill="1" applyBorder="1" applyAlignment="1">
      <alignment wrapText="1"/>
      <protection/>
    </xf>
    <xf numFmtId="0" fontId="125" fillId="34" borderId="121" xfId="0" applyFont="1" applyFill="1" applyBorder="1" applyAlignment="1">
      <alignment/>
    </xf>
    <xf numFmtId="0" fontId="125" fillId="34" borderId="81" xfId="0" applyFont="1" applyFill="1" applyBorder="1" applyAlignment="1">
      <alignment wrapText="1"/>
    </xf>
    <xf numFmtId="0" fontId="126" fillId="34" borderId="15" xfId="0" applyFont="1" applyFill="1" applyBorder="1" applyAlignment="1">
      <alignment/>
    </xf>
    <xf numFmtId="0" fontId="125" fillId="34" borderId="70" xfId="0" applyFont="1" applyFill="1" applyBorder="1" applyAlignment="1">
      <alignment wrapText="1"/>
    </xf>
    <xf numFmtId="0" fontId="126" fillId="34" borderId="122" xfId="0" applyFont="1" applyFill="1" applyBorder="1" applyAlignment="1">
      <alignment/>
    </xf>
    <xf numFmtId="0" fontId="125" fillId="34" borderId="82" xfId="0" applyFont="1" applyFill="1" applyBorder="1" applyAlignment="1">
      <alignment wrapText="1"/>
    </xf>
    <xf numFmtId="0" fontId="125" fillId="0" borderId="17" xfId="0" applyFont="1" applyBorder="1" applyAlignment="1">
      <alignment vertical="center"/>
    </xf>
    <xf numFmtId="0" fontId="127" fillId="0" borderId="118" xfId="0" applyFont="1" applyBorder="1" applyAlignment="1">
      <alignment vertical="center"/>
    </xf>
    <xf numFmtId="0" fontId="128" fillId="34" borderId="123" xfId="33" applyFont="1" applyFill="1" applyBorder="1" applyAlignment="1">
      <alignment horizontal="left" vertical="center"/>
      <protection/>
    </xf>
    <xf numFmtId="0" fontId="125" fillId="34" borderId="124" xfId="33" applyFont="1" applyFill="1" applyBorder="1" applyAlignment="1">
      <alignment horizontal="left" vertical="center" wrapText="1"/>
      <protection/>
    </xf>
    <xf numFmtId="0" fontId="125" fillId="34" borderId="117" xfId="33" applyFont="1" applyFill="1" applyBorder="1" applyAlignment="1">
      <alignment horizontal="right" vertical="center"/>
      <protection/>
    </xf>
    <xf numFmtId="0" fontId="125" fillId="34" borderId="46" xfId="33" applyFont="1" applyFill="1" applyBorder="1" applyAlignment="1">
      <alignment horizontal="left" vertical="center" wrapText="1"/>
      <protection/>
    </xf>
    <xf numFmtId="0" fontId="125" fillId="34" borderId="31" xfId="33" applyFont="1" applyFill="1" applyBorder="1" applyAlignment="1">
      <alignment horizontal="right" vertical="center"/>
      <protection/>
    </xf>
    <xf numFmtId="0" fontId="125" fillId="34" borderId="96" xfId="33" applyFont="1" applyFill="1" applyBorder="1" applyAlignment="1">
      <alignment horizontal="left" vertical="center" wrapText="1"/>
      <protection/>
    </xf>
    <xf numFmtId="0" fontId="18" fillId="0" borderId="125" xfId="33" applyFont="1" applyFill="1" applyBorder="1" applyAlignment="1">
      <alignment horizontal="left" vertical="center"/>
      <protection/>
    </xf>
    <xf numFmtId="0" fontId="3" fillId="0" borderId="73" xfId="33" applyFont="1" applyFill="1" applyBorder="1" applyAlignment="1">
      <alignment horizontal="right" textRotation="90"/>
      <protection/>
    </xf>
    <xf numFmtId="0" fontId="4" fillId="0" borderId="111" xfId="33" applyFont="1" applyFill="1" applyBorder="1" applyAlignment="1">
      <alignment horizontal="right" vertical="top" wrapText="1"/>
      <protection/>
    </xf>
    <xf numFmtId="0" fontId="2" fillId="35" borderId="111" xfId="33" applyFill="1" applyBorder="1" applyAlignment="1">
      <alignment wrapText="1"/>
      <protection/>
    </xf>
    <xf numFmtId="0" fontId="18" fillId="0" borderId="125" xfId="33" applyFont="1" applyFill="1" applyBorder="1" applyAlignment="1">
      <alignment horizontal="center" vertical="center" wrapText="1"/>
      <protection/>
    </xf>
    <xf numFmtId="194" fontId="0" fillId="0" borderId="0" xfId="0" applyNumberFormat="1" applyAlignment="1">
      <alignment/>
    </xf>
    <xf numFmtId="1" fontId="2" fillId="0" borderId="126" xfId="33" applyNumberFormat="1" applyFont="1" applyFill="1" applyBorder="1" applyAlignment="1">
      <alignment horizontal="right" vertical="center"/>
      <protection/>
    </xf>
    <xf numFmtId="0" fontId="129" fillId="0" borderId="0" xfId="0" applyFont="1" applyFill="1" applyAlignment="1">
      <alignment/>
    </xf>
    <xf numFmtId="0" fontId="129" fillId="0" borderId="0" xfId="0" applyFont="1" applyAlignment="1">
      <alignment/>
    </xf>
    <xf numFmtId="0" fontId="10" fillId="0" borderId="0" xfId="34" applyFont="1">
      <alignment/>
      <protection/>
    </xf>
    <xf numFmtId="0" fontId="129" fillId="0" borderId="0" xfId="0" applyFont="1" applyBorder="1" applyAlignment="1">
      <alignment/>
    </xf>
    <xf numFmtId="0" fontId="8" fillId="0" borderId="30" xfId="33" applyFont="1" applyFill="1" applyBorder="1" applyAlignment="1">
      <alignment wrapText="1"/>
      <protection/>
    </xf>
    <xf numFmtId="0" fontId="8" fillId="0" borderId="0" xfId="33" applyFont="1" applyFill="1" applyBorder="1" applyAlignment="1">
      <alignment/>
      <protection/>
    </xf>
    <xf numFmtId="0" fontId="8" fillId="0" borderId="37" xfId="33" applyFont="1" applyFill="1" applyBorder="1" applyAlignment="1">
      <alignment textRotation="90" wrapText="1"/>
      <protection/>
    </xf>
    <xf numFmtId="0" fontId="8" fillId="0" borderId="36" xfId="33" applyFont="1" applyFill="1" applyBorder="1" applyAlignment="1">
      <alignment textRotation="90" wrapText="1"/>
      <protection/>
    </xf>
    <xf numFmtId="0" fontId="10" fillId="0" borderId="35" xfId="33" applyFont="1" applyFill="1" applyBorder="1" applyAlignment="1">
      <alignment textRotation="90" wrapText="1"/>
      <protection/>
    </xf>
    <xf numFmtId="0" fontId="8" fillId="0" borderId="0" xfId="33" applyFont="1" applyFill="1" applyBorder="1" applyAlignment="1">
      <alignment textRotation="90" wrapText="1"/>
      <protection/>
    </xf>
    <xf numFmtId="0" fontId="10" fillId="0" borderId="38" xfId="33" applyFont="1" applyFill="1" applyBorder="1" applyAlignment="1">
      <alignment textRotation="90" wrapText="1"/>
      <protection/>
    </xf>
    <xf numFmtId="0" fontId="130" fillId="0" borderId="20" xfId="0" applyFont="1" applyFill="1" applyBorder="1" applyAlignment="1">
      <alignment textRotation="90" wrapText="1"/>
    </xf>
    <xf numFmtId="0" fontId="130" fillId="0" borderId="39" xfId="0" applyFont="1" applyFill="1" applyBorder="1" applyAlignment="1">
      <alignment textRotation="90" wrapText="1"/>
    </xf>
    <xf numFmtId="0" fontId="130" fillId="0" borderId="35" xfId="0" applyFont="1" applyFill="1" applyBorder="1" applyAlignment="1">
      <alignment textRotation="90" wrapText="1"/>
    </xf>
    <xf numFmtId="0" fontId="8" fillId="38" borderId="39" xfId="0" applyFont="1" applyFill="1" applyBorder="1" applyAlignment="1">
      <alignment horizontal="right" vertical="center"/>
    </xf>
    <xf numFmtId="0" fontId="8" fillId="0" borderId="20" xfId="0" applyFont="1" applyFill="1" applyBorder="1" applyAlignment="1">
      <alignment horizontal="right" vertical="center"/>
    </xf>
    <xf numFmtId="0" fontId="8" fillId="0" borderId="39"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5" xfId="0" applyFont="1" applyFill="1" applyBorder="1" applyAlignment="1">
      <alignment horizontal="right" vertical="center"/>
    </xf>
    <xf numFmtId="0" fontId="8" fillId="0" borderId="28" xfId="0" applyFont="1" applyFill="1" applyBorder="1" applyAlignment="1">
      <alignment horizontal="right" vertical="center"/>
    </xf>
    <xf numFmtId="0" fontId="8" fillId="38" borderId="45" xfId="0" applyFont="1" applyFill="1" applyBorder="1" applyAlignment="1">
      <alignment horizontal="right"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2" xfId="0" applyFont="1" applyFill="1" applyBorder="1" applyAlignment="1">
      <alignment horizontal="right" vertical="center"/>
    </xf>
    <xf numFmtId="0" fontId="8" fillId="0" borderId="41" xfId="0" applyFont="1" applyFill="1" applyBorder="1" applyAlignment="1">
      <alignment horizontal="right" vertical="center"/>
    </xf>
    <xf numFmtId="0" fontId="8" fillId="0" borderId="43" xfId="0" applyFont="1" applyFill="1" applyBorder="1" applyAlignment="1">
      <alignment horizontal="right" vertical="center"/>
    </xf>
    <xf numFmtId="0" fontId="8" fillId="38" borderId="117" xfId="0" applyFont="1" applyFill="1" applyBorder="1" applyAlignment="1">
      <alignment horizontal="right" vertical="center"/>
    </xf>
    <xf numFmtId="0" fontId="8" fillId="38" borderId="30" xfId="0" applyFont="1" applyFill="1" applyBorder="1" applyAlignment="1">
      <alignment horizontal="right" vertical="center"/>
    </xf>
    <xf numFmtId="0" fontId="129" fillId="0" borderId="0" xfId="0" applyFont="1" applyFill="1" applyBorder="1" applyAlignment="1">
      <alignment/>
    </xf>
    <xf numFmtId="0" fontId="8" fillId="38" borderId="116" xfId="0" applyFont="1" applyFill="1" applyBorder="1" applyAlignment="1">
      <alignment horizontal="right" vertical="center"/>
    </xf>
    <xf numFmtId="0" fontId="8" fillId="38" borderId="101" xfId="0" applyFont="1" applyFill="1" applyBorder="1" applyAlignment="1">
      <alignment horizontal="right" vertical="center"/>
    </xf>
    <xf numFmtId="0" fontId="8" fillId="38" borderId="127" xfId="0" applyFont="1" applyFill="1" applyBorder="1" applyAlignment="1">
      <alignment horizontal="right" vertical="center"/>
    </xf>
    <xf numFmtId="0" fontId="8" fillId="38" borderId="128" xfId="0" applyFont="1" applyFill="1" applyBorder="1" applyAlignment="1">
      <alignment horizontal="right" vertical="center"/>
    </xf>
    <xf numFmtId="0" fontId="131" fillId="34" borderId="120" xfId="0" applyFont="1" applyFill="1" applyBorder="1" applyAlignment="1">
      <alignment vertical="center"/>
    </xf>
    <xf numFmtId="0" fontId="132" fillId="34" borderId="0" xfId="0" applyFont="1" applyFill="1" applyBorder="1" applyAlignment="1">
      <alignment vertical="center" wrapText="1"/>
    </xf>
    <xf numFmtId="194" fontId="8" fillId="38" borderId="35" xfId="33" applyNumberFormat="1" applyFont="1" applyFill="1" applyBorder="1" applyAlignment="1">
      <alignment horizontal="right" vertical="center"/>
      <protection/>
    </xf>
    <xf numFmtId="194" fontId="8" fillId="38" borderId="37" xfId="33" applyNumberFormat="1" applyFont="1" applyFill="1" applyBorder="1" applyAlignment="1">
      <alignment horizontal="right" vertical="center"/>
      <protection/>
    </xf>
    <xf numFmtId="194" fontId="8" fillId="38" borderId="36" xfId="33" applyNumberFormat="1" applyFont="1" applyFill="1" applyBorder="1" applyAlignment="1">
      <alignment horizontal="right" vertical="center"/>
      <protection/>
    </xf>
    <xf numFmtId="194" fontId="8" fillId="38" borderId="0" xfId="33" applyNumberFormat="1" applyFont="1" applyFill="1" applyBorder="1" applyAlignment="1">
      <alignment horizontal="right" vertical="center"/>
      <protection/>
    </xf>
    <xf numFmtId="194" fontId="8" fillId="38" borderId="36" xfId="0" applyNumberFormat="1" applyFont="1" applyFill="1" applyBorder="1" applyAlignment="1">
      <alignment horizontal="right" vertical="center"/>
    </xf>
    <xf numFmtId="194" fontId="8" fillId="38" borderId="0" xfId="0" applyNumberFormat="1" applyFont="1" applyFill="1" applyBorder="1" applyAlignment="1">
      <alignment horizontal="right" vertical="center"/>
    </xf>
    <xf numFmtId="194" fontId="8" fillId="38" borderId="35" xfId="0" applyNumberFormat="1" applyFont="1" applyFill="1" applyBorder="1" applyAlignment="1">
      <alignment horizontal="right" vertical="center"/>
    </xf>
    <xf numFmtId="194" fontId="8" fillId="38" borderId="37" xfId="0" applyNumberFormat="1" applyFont="1" applyFill="1" applyBorder="1" applyAlignment="1">
      <alignment horizontal="right" vertical="center"/>
    </xf>
    <xf numFmtId="194" fontId="8" fillId="38" borderId="129" xfId="0" applyNumberFormat="1" applyFont="1" applyFill="1" applyBorder="1" applyAlignment="1">
      <alignment horizontal="right" vertical="center"/>
    </xf>
    <xf numFmtId="0" fontId="8" fillId="38" borderId="20" xfId="0" applyFont="1" applyFill="1" applyBorder="1" applyAlignment="1">
      <alignment horizontal="right" vertical="center"/>
    </xf>
    <xf numFmtId="0" fontId="8" fillId="38" borderId="36" xfId="0" applyFont="1" applyFill="1" applyBorder="1" applyAlignment="1">
      <alignment horizontal="right" vertical="center"/>
    </xf>
    <xf numFmtId="0" fontId="8" fillId="38" borderId="35" xfId="0" applyFont="1" applyFill="1" applyBorder="1" applyAlignment="1">
      <alignment horizontal="right" vertical="center"/>
    </xf>
    <xf numFmtId="0" fontId="8" fillId="38" borderId="28" xfId="0" applyFont="1" applyFill="1" applyBorder="1" applyAlignment="1">
      <alignment horizontal="right" vertical="center"/>
    </xf>
    <xf numFmtId="0" fontId="133" fillId="34" borderId="30" xfId="33" applyFont="1" applyFill="1" applyBorder="1" applyAlignment="1">
      <alignment vertical="center"/>
      <protection/>
    </xf>
    <xf numFmtId="0" fontId="133" fillId="34" borderId="22" xfId="33" applyFont="1" applyFill="1" applyBorder="1" applyAlignment="1">
      <alignment vertical="center"/>
      <protection/>
    </xf>
    <xf numFmtId="194" fontId="8" fillId="38" borderId="53" xfId="33" applyNumberFormat="1" applyFont="1" applyFill="1" applyBorder="1" applyAlignment="1">
      <alignment horizontal="right" vertical="center"/>
      <protection/>
    </xf>
    <xf numFmtId="194" fontId="8" fillId="38" borderId="98" xfId="33" applyNumberFormat="1" applyFont="1" applyFill="1" applyBorder="1" applyAlignment="1">
      <alignment horizontal="right" vertical="center"/>
      <protection/>
    </xf>
    <xf numFmtId="194" fontId="8" fillId="38" borderId="100" xfId="33" applyNumberFormat="1" applyFont="1" applyFill="1" applyBorder="1" applyAlignment="1">
      <alignment horizontal="right" vertical="center"/>
      <protection/>
    </xf>
    <xf numFmtId="194" fontId="8" fillId="38" borderId="22" xfId="33" applyNumberFormat="1" applyFont="1" applyFill="1" applyBorder="1" applyAlignment="1">
      <alignment horizontal="right" vertical="center"/>
      <protection/>
    </xf>
    <xf numFmtId="194" fontId="8" fillId="38" borderId="100" xfId="0" applyNumberFormat="1" applyFont="1" applyFill="1" applyBorder="1" applyAlignment="1">
      <alignment horizontal="right" vertical="center"/>
    </xf>
    <xf numFmtId="194" fontId="8" fillId="38" borderId="22" xfId="0" applyNumberFormat="1" applyFont="1" applyFill="1" applyBorder="1" applyAlignment="1">
      <alignment horizontal="right" vertical="center"/>
    </xf>
    <xf numFmtId="194" fontId="8" fillId="38" borderId="53" xfId="0" applyNumberFormat="1" applyFont="1" applyFill="1" applyBorder="1" applyAlignment="1">
      <alignment horizontal="right" vertical="center"/>
    </xf>
    <xf numFmtId="194" fontId="8" fillId="38" borderId="98" xfId="0" applyNumberFormat="1" applyFont="1" applyFill="1" applyBorder="1" applyAlignment="1">
      <alignment horizontal="right" vertical="center"/>
    </xf>
    <xf numFmtId="194" fontId="8" fillId="38" borderId="130" xfId="0" applyNumberFormat="1" applyFont="1" applyFill="1" applyBorder="1" applyAlignment="1">
      <alignment horizontal="right" vertical="center"/>
    </xf>
    <xf numFmtId="0" fontId="8" fillId="38" borderId="25" xfId="0" applyFont="1" applyFill="1" applyBorder="1" applyAlignment="1">
      <alignment horizontal="right" vertical="center"/>
    </xf>
    <xf numFmtId="0" fontId="8" fillId="38" borderId="100" xfId="0" applyFont="1" applyFill="1" applyBorder="1" applyAlignment="1">
      <alignment horizontal="right" vertical="center"/>
    </xf>
    <xf numFmtId="0" fontId="8" fillId="38" borderId="53" xfId="0" applyFont="1" applyFill="1" applyBorder="1" applyAlignment="1">
      <alignment horizontal="right" vertical="center"/>
    </xf>
    <xf numFmtId="0" fontId="8" fillId="38" borderId="54" xfId="0" applyFont="1" applyFill="1" applyBorder="1" applyAlignment="1">
      <alignment horizontal="right" vertical="center"/>
    </xf>
    <xf numFmtId="0" fontId="131" fillId="34" borderId="131" xfId="33" applyFont="1" applyFill="1" applyBorder="1" applyAlignment="1">
      <alignment vertical="center"/>
      <protection/>
    </xf>
    <xf numFmtId="0" fontId="133" fillId="34" borderId="132" xfId="33" applyFont="1" applyFill="1" applyBorder="1" applyAlignment="1">
      <alignment vertical="center"/>
      <protection/>
    </xf>
    <xf numFmtId="194" fontId="8" fillId="0" borderId="35" xfId="33" applyNumberFormat="1" applyFont="1" applyFill="1" applyBorder="1" applyAlignment="1">
      <alignment horizontal="right" vertical="center"/>
      <protection/>
    </xf>
    <xf numFmtId="194" fontId="8" fillId="0" borderId="37" xfId="33" applyNumberFormat="1" applyFont="1" applyFill="1" applyBorder="1" applyAlignment="1">
      <alignment horizontal="right" vertical="center"/>
      <protection/>
    </xf>
    <xf numFmtId="194" fontId="8" fillId="0" borderId="36" xfId="33" applyNumberFormat="1" applyFont="1" applyFill="1" applyBorder="1" applyAlignment="1">
      <alignment horizontal="right" vertical="center"/>
      <protection/>
    </xf>
    <xf numFmtId="194" fontId="8" fillId="0" borderId="0" xfId="33" applyNumberFormat="1" applyFont="1" applyFill="1" applyBorder="1" applyAlignment="1">
      <alignment horizontal="right" vertical="center"/>
      <protection/>
    </xf>
    <xf numFmtId="194" fontId="8" fillId="0" borderId="36" xfId="0" applyNumberFormat="1" applyFont="1" applyFill="1" applyBorder="1" applyAlignment="1">
      <alignment horizontal="right" vertical="center"/>
    </xf>
    <xf numFmtId="194" fontId="8" fillId="0" borderId="0" xfId="0" applyNumberFormat="1" applyFont="1" applyFill="1" applyBorder="1" applyAlignment="1">
      <alignment horizontal="right" vertical="center"/>
    </xf>
    <xf numFmtId="194" fontId="8" fillId="0" borderId="35" xfId="0" applyNumberFormat="1" applyFont="1" applyFill="1" applyBorder="1" applyAlignment="1">
      <alignment horizontal="right" vertical="center"/>
    </xf>
    <xf numFmtId="194" fontId="8" fillId="0" borderId="37" xfId="0" applyNumberFormat="1" applyFont="1" applyFill="1" applyBorder="1" applyAlignment="1">
      <alignment horizontal="right" vertical="center"/>
    </xf>
    <xf numFmtId="194" fontId="8" fillId="0" borderId="129" xfId="0" applyNumberFormat="1" applyFont="1" applyFill="1" applyBorder="1" applyAlignment="1">
      <alignment horizontal="right" vertical="center"/>
    </xf>
    <xf numFmtId="0" fontId="131" fillId="34" borderId="117" xfId="33" applyFont="1" applyFill="1" applyBorder="1" applyAlignment="1">
      <alignment vertical="center"/>
      <protection/>
    </xf>
    <xf numFmtId="0" fontId="133" fillId="34" borderId="21" xfId="33" applyFont="1" applyFill="1" applyBorder="1" applyAlignment="1">
      <alignment vertical="center"/>
      <protection/>
    </xf>
    <xf numFmtId="194" fontId="8" fillId="0" borderId="41" xfId="33" applyNumberFormat="1" applyFont="1" applyFill="1" applyBorder="1" applyAlignment="1">
      <alignment horizontal="right" vertical="center"/>
      <protection/>
    </xf>
    <xf numFmtId="194" fontId="8" fillId="0" borderId="56" xfId="33" applyNumberFormat="1" applyFont="1" applyFill="1" applyBorder="1" applyAlignment="1">
      <alignment horizontal="right" vertical="center"/>
      <protection/>
    </xf>
    <xf numFmtId="194" fontId="8" fillId="0" borderId="42" xfId="33" applyNumberFormat="1" applyFont="1" applyFill="1" applyBorder="1" applyAlignment="1">
      <alignment horizontal="right" vertical="center"/>
      <protection/>
    </xf>
    <xf numFmtId="194" fontId="8" fillId="0" borderId="21" xfId="33" applyNumberFormat="1" applyFont="1" applyFill="1" applyBorder="1" applyAlignment="1">
      <alignment horizontal="right" vertical="center"/>
      <protection/>
    </xf>
    <xf numFmtId="194" fontId="8" fillId="0" borderId="42" xfId="0" applyNumberFormat="1" applyFont="1" applyFill="1" applyBorder="1" applyAlignment="1">
      <alignment horizontal="right" vertical="center"/>
    </xf>
    <xf numFmtId="194" fontId="8" fillId="0" borderId="21" xfId="0" applyNumberFormat="1" applyFont="1" applyFill="1" applyBorder="1" applyAlignment="1">
      <alignment horizontal="right" vertical="center"/>
    </xf>
    <xf numFmtId="194" fontId="8" fillId="0" borderId="41" xfId="0" applyNumberFormat="1" applyFont="1" applyFill="1" applyBorder="1" applyAlignment="1">
      <alignment horizontal="right" vertical="center"/>
    </xf>
    <xf numFmtId="194" fontId="8" fillId="0" borderId="56" xfId="0" applyNumberFormat="1" applyFont="1" applyFill="1" applyBorder="1" applyAlignment="1">
      <alignment horizontal="right" vertical="center"/>
    </xf>
    <xf numFmtId="194" fontId="8" fillId="0" borderId="133" xfId="0" applyNumberFormat="1" applyFont="1" applyFill="1" applyBorder="1" applyAlignment="1">
      <alignment horizontal="right" vertical="center"/>
    </xf>
    <xf numFmtId="0" fontId="131" fillId="34" borderId="30" xfId="33" applyFont="1" applyFill="1" applyBorder="1" applyAlignment="1">
      <alignment vertical="center"/>
      <protection/>
    </xf>
    <xf numFmtId="0" fontId="133" fillId="34" borderId="0" xfId="33" applyFont="1" applyFill="1" applyBorder="1" applyAlignment="1">
      <alignment vertical="center"/>
      <protection/>
    </xf>
    <xf numFmtId="0" fontId="133" fillId="34" borderId="127" xfId="33" applyFont="1" applyFill="1" applyBorder="1" applyAlignment="1">
      <alignment vertical="center"/>
      <protection/>
    </xf>
    <xf numFmtId="0" fontId="134" fillId="34" borderId="27" xfId="33" applyFont="1" applyFill="1" applyBorder="1" applyAlignment="1">
      <alignment vertical="center"/>
      <protection/>
    </xf>
    <xf numFmtId="194" fontId="8" fillId="38" borderId="134" xfId="33" applyNumberFormat="1" applyFont="1" applyFill="1" applyBorder="1" applyAlignment="1">
      <alignment horizontal="right" vertical="center"/>
      <protection/>
    </xf>
    <xf numFmtId="194" fontId="8" fillId="38" borderId="135" xfId="33" applyNumberFormat="1" applyFont="1" applyFill="1" applyBorder="1" applyAlignment="1">
      <alignment horizontal="right" vertical="center"/>
      <protection/>
    </xf>
    <xf numFmtId="194" fontId="8" fillId="38" borderId="136" xfId="33" applyNumberFormat="1" applyFont="1" applyFill="1" applyBorder="1" applyAlignment="1">
      <alignment horizontal="right" vertical="center"/>
      <protection/>
    </xf>
    <xf numFmtId="194" fontId="8" fillId="38" borderId="27" xfId="33" applyNumberFormat="1" applyFont="1" applyFill="1" applyBorder="1" applyAlignment="1">
      <alignment horizontal="right" vertical="center"/>
      <protection/>
    </xf>
    <xf numFmtId="194" fontId="8" fillId="38" borderId="136" xfId="0" applyNumberFormat="1" applyFont="1" applyFill="1" applyBorder="1" applyAlignment="1">
      <alignment horizontal="right" vertical="center"/>
    </xf>
    <xf numFmtId="194" fontId="8" fillId="38" borderId="27" xfId="0" applyNumberFormat="1" applyFont="1" applyFill="1" applyBorder="1" applyAlignment="1">
      <alignment horizontal="right" vertical="center"/>
    </xf>
    <xf numFmtId="194" fontId="8" fillId="38" borderId="134" xfId="0" applyNumberFormat="1" applyFont="1" applyFill="1" applyBorder="1" applyAlignment="1">
      <alignment horizontal="right" vertical="center"/>
    </xf>
    <xf numFmtId="194" fontId="8" fillId="38" borderId="135" xfId="0" applyNumberFormat="1" applyFont="1" applyFill="1" applyBorder="1" applyAlignment="1">
      <alignment horizontal="right" vertical="center"/>
    </xf>
    <xf numFmtId="194" fontId="8" fillId="38" borderId="137" xfId="0" applyNumberFormat="1" applyFont="1" applyFill="1" applyBorder="1" applyAlignment="1">
      <alignment horizontal="right" vertical="center"/>
    </xf>
    <xf numFmtId="0" fontId="8" fillId="38" borderId="138" xfId="0" applyFont="1" applyFill="1" applyBorder="1" applyAlignment="1">
      <alignment horizontal="right" vertical="center"/>
    </xf>
    <xf numFmtId="0" fontId="8" fillId="38" borderId="136" xfId="0" applyFont="1" applyFill="1" applyBorder="1" applyAlignment="1">
      <alignment horizontal="right" vertical="center"/>
    </xf>
    <xf numFmtId="0" fontId="8" fillId="38" borderId="134" xfId="0" applyFont="1" applyFill="1" applyBorder="1" applyAlignment="1">
      <alignment horizontal="right" vertical="center"/>
    </xf>
    <xf numFmtId="0" fontId="8" fillId="38" borderId="139" xfId="0" applyFont="1" applyFill="1" applyBorder="1" applyAlignment="1">
      <alignment horizontal="right" vertical="center"/>
    </xf>
    <xf numFmtId="0" fontId="131" fillId="34" borderId="31" xfId="33" applyFont="1" applyFill="1" applyBorder="1" applyAlignment="1">
      <alignment vertical="center"/>
      <protection/>
    </xf>
    <xf numFmtId="0" fontId="133" fillId="34" borderId="32" xfId="33" applyFont="1" applyFill="1" applyBorder="1" applyAlignment="1">
      <alignment vertical="center"/>
      <protection/>
    </xf>
    <xf numFmtId="194" fontId="8" fillId="0" borderId="33" xfId="33" applyNumberFormat="1" applyFont="1" applyFill="1" applyBorder="1" applyAlignment="1">
      <alignment horizontal="right" vertical="center"/>
      <protection/>
    </xf>
    <xf numFmtId="194" fontId="8" fillId="0" borderId="140" xfId="33" applyNumberFormat="1" applyFont="1" applyFill="1" applyBorder="1" applyAlignment="1">
      <alignment horizontal="right" vertical="center"/>
      <protection/>
    </xf>
    <xf numFmtId="194" fontId="8" fillId="0" borderId="141" xfId="33" applyNumberFormat="1" applyFont="1" applyFill="1" applyBorder="1" applyAlignment="1">
      <alignment horizontal="right" vertical="center"/>
      <protection/>
    </xf>
    <xf numFmtId="194" fontId="8" fillId="0" borderId="32" xfId="33" applyNumberFormat="1" applyFont="1" applyFill="1" applyBorder="1" applyAlignment="1">
      <alignment horizontal="right" vertical="center"/>
      <protection/>
    </xf>
    <xf numFmtId="194" fontId="8" fillId="0" borderId="141" xfId="0" applyNumberFormat="1" applyFont="1" applyFill="1" applyBorder="1" applyAlignment="1">
      <alignment horizontal="right" vertical="center"/>
    </xf>
    <xf numFmtId="194" fontId="8" fillId="0" borderId="32" xfId="0" applyNumberFormat="1" applyFont="1" applyFill="1" applyBorder="1" applyAlignment="1">
      <alignment horizontal="right" vertical="center"/>
    </xf>
    <xf numFmtId="194" fontId="8" fillId="0" borderId="33" xfId="0" applyNumberFormat="1" applyFont="1" applyFill="1" applyBorder="1" applyAlignment="1">
      <alignment horizontal="right" vertical="center"/>
    </xf>
    <xf numFmtId="194" fontId="8" fillId="0" borderId="140" xfId="0" applyNumberFormat="1" applyFont="1" applyFill="1" applyBorder="1" applyAlignment="1">
      <alignment horizontal="right" vertical="center"/>
    </xf>
    <xf numFmtId="194" fontId="8" fillId="0" borderId="142" xfId="0" applyNumberFormat="1" applyFont="1" applyFill="1" applyBorder="1" applyAlignment="1">
      <alignment horizontal="right" vertical="center"/>
    </xf>
    <xf numFmtId="0" fontId="8" fillId="38" borderId="31" xfId="0" applyFont="1" applyFill="1" applyBorder="1" applyAlignment="1">
      <alignment horizontal="right" vertical="center"/>
    </xf>
    <xf numFmtId="0" fontId="8" fillId="38" borderId="143" xfId="0" applyFont="1" applyFill="1" applyBorder="1" applyAlignment="1">
      <alignment horizontal="right" vertical="center"/>
    </xf>
    <xf numFmtId="0" fontId="8" fillId="0" borderId="96" xfId="0" applyFont="1" applyFill="1" applyBorder="1" applyAlignment="1">
      <alignment horizontal="right" vertical="center"/>
    </xf>
    <xf numFmtId="0" fontId="8" fillId="0" borderId="143" xfId="0" applyFont="1" applyFill="1" applyBorder="1" applyAlignment="1">
      <alignment horizontal="right" vertical="center"/>
    </xf>
    <xf numFmtId="0" fontId="8" fillId="0" borderId="141"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34" xfId="0" applyFont="1" applyFill="1" applyBorder="1" applyAlignment="1">
      <alignment horizontal="right" vertical="center"/>
    </xf>
    <xf numFmtId="0" fontId="81" fillId="0" borderId="0" xfId="0" applyFont="1" applyFill="1" applyAlignment="1">
      <alignment/>
    </xf>
    <xf numFmtId="0" fontId="81" fillId="0" borderId="32" xfId="0" applyFont="1" applyFill="1" applyBorder="1" applyAlignment="1">
      <alignment/>
    </xf>
    <xf numFmtId="0" fontId="22" fillId="0" borderId="20" xfId="0" applyFont="1" applyFill="1" applyBorder="1" applyAlignment="1">
      <alignment textRotation="90" wrapText="1"/>
    </xf>
    <xf numFmtId="0" fontId="10" fillId="0" borderId="28" xfId="33" applyFont="1" applyFill="1" applyBorder="1" applyAlignment="1">
      <alignment textRotation="90" wrapText="1"/>
      <protection/>
    </xf>
    <xf numFmtId="0" fontId="135" fillId="39" borderId="30" xfId="33" applyFont="1" applyFill="1" applyBorder="1" applyAlignment="1">
      <alignment textRotation="90" wrapText="1"/>
      <protection/>
    </xf>
    <xf numFmtId="0" fontId="135" fillId="39" borderId="39" xfId="33" applyFont="1" applyFill="1" applyBorder="1" applyAlignment="1">
      <alignment textRotation="90" wrapText="1"/>
      <protection/>
    </xf>
    <xf numFmtId="0" fontId="130" fillId="0" borderId="40" xfId="0" applyFont="1" applyFill="1" applyBorder="1" applyAlignment="1">
      <alignment textRotation="90" wrapText="1"/>
    </xf>
    <xf numFmtId="0" fontId="130" fillId="0" borderId="73" xfId="0" applyFont="1" applyFill="1" applyBorder="1" applyAlignment="1">
      <alignment textRotation="90" wrapText="1"/>
    </xf>
    <xf numFmtId="0" fontId="129" fillId="0" borderId="0" xfId="0" applyFont="1" applyAlignment="1">
      <alignment vertical="center"/>
    </xf>
    <xf numFmtId="194" fontId="8" fillId="38" borderId="144" xfId="0" applyNumberFormat="1" applyFont="1" applyFill="1" applyBorder="1" applyAlignment="1">
      <alignment horizontal="right"/>
    </xf>
    <xf numFmtId="194" fontId="8" fillId="38" borderId="145" xfId="0" applyNumberFormat="1" applyFont="1" applyFill="1" applyBorder="1" applyAlignment="1">
      <alignment horizontal="right"/>
    </xf>
    <xf numFmtId="194" fontId="8" fillId="0" borderId="146" xfId="0" applyNumberFormat="1" applyFont="1" applyFill="1" applyBorder="1" applyAlignment="1">
      <alignment horizontal="right"/>
    </xf>
    <xf numFmtId="194" fontId="8" fillId="0" borderId="145" xfId="0" applyNumberFormat="1" applyFont="1" applyFill="1" applyBorder="1" applyAlignment="1">
      <alignment horizontal="right"/>
    </xf>
    <xf numFmtId="194" fontId="8" fillId="0" borderId="147" xfId="0" applyNumberFormat="1" applyFont="1" applyFill="1" applyBorder="1" applyAlignment="1">
      <alignment horizontal="right"/>
    </xf>
    <xf numFmtId="194" fontId="8" fillId="0" borderId="148" xfId="0" applyNumberFormat="1" applyFont="1" applyFill="1" applyBorder="1" applyAlignment="1">
      <alignment horizontal="right"/>
    </xf>
    <xf numFmtId="194" fontId="8" fillId="0" borderId="149" xfId="0" applyNumberFormat="1" applyFont="1" applyFill="1" applyBorder="1" applyAlignment="1">
      <alignment horizontal="right"/>
    </xf>
    <xf numFmtId="194" fontId="8" fillId="0" borderId="150" xfId="0" applyNumberFormat="1" applyFont="1" applyFill="1" applyBorder="1" applyAlignment="1">
      <alignment horizontal="right"/>
    </xf>
    <xf numFmtId="194" fontId="8" fillId="38" borderId="30" xfId="0" applyNumberFormat="1" applyFont="1" applyFill="1" applyBorder="1" applyAlignment="1">
      <alignment horizontal="right"/>
    </xf>
    <xf numFmtId="194" fontId="8" fillId="38" borderId="39" xfId="0" applyNumberFormat="1" applyFont="1" applyFill="1" applyBorder="1" applyAlignment="1">
      <alignment horizontal="right"/>
    </xf>
    <xf numFmtId="194" fontId="8" fillId="0" borderId="20" xfId="0" applyNumberFormat="1" applyFont="1" applyFill="1" applyBorder="1" applyAlignment="1">
      <alignment horizontal="right"/>
    </xf>
    <xf numFmtId="194" fontId="8" fillId="0" borderId="39" xfId="0" applyNumberFormat="1" applyFont="1" applyFill="1" applyBorder="1" applyAlignment="1">
      <alignment horizontal="right"/>
    </xf>
    <xf numFmtId="194" fontId="8" fillId="0" borderId="36" xfId="0" applyNumberFormat="1" applyFont="1" applyFill="1" applyBorder="1" applyAlignment="1">
      <alignment horizontal="right"/>
    </xf>
    <xf numFmtId="194" fontId="8" fillId="0" borderId="40" xfId="0" applyNumberFormat="1" applyFont="1" applyFill="1" applyBorder="1" applyAlignment="1">
      <alignment horizontal="right"/>
    </xf>
    <xf numFmtId="194" fontId="8" fillId="0" borderId="35" xfId="0" applyNumberFormat="1" applyFont="1" applyFill="1" applyBorder="1" applyAlignment="1">
      <alignment horizontal="right"/>
    </xf>
    <xf numFmtId="194" fontId="8" fillId="0" borderId="28" xfId="0" applyNumberFormat="1" applyFont="1" applyFill="1" applyBorder="1" applyAlignment="1">
      <alignment horizontal="right"/>
    </xf>
    <xf numFmtId="194" fontId="8" fillId="38" borderId="117" xfId="0" applyNumberFormat="1" applyFont="1" applyFill="1" applyBorder="1" applyAlignment="1">
      <alignment horizontal="right"/>
    </xf>
    <xf numFmtId="194" fontId="8" fillId="38" borderId="45" xfId="0" applyNumberFormat="1" applyFont="1" applyFill="1" applyBorder="1" applyAlignment="1">
      <alignment horizontal="right"/>
    </xf>
    <xf numFmtId="194" fontId="8" fillId="0" borderId="46" xfId="0" applyNumberFormat="1" applyFont="1" applyFill="1" applyBorder="1" applyAlignment="1">
      <alignment horizontal="right"/>
    </xf>
    <xf numFmtId="194" fontId="8" fillId="0" borderId="45" xfId="0" applyNumberFormat="1" applyFont="1" applyFill="1" applyBorder="1" applyAlignment="1">
      <alignment horizontal="right"/>
    </xf>
    <xf numFmtId="194" fontId="8" fillId="0" borderId="42" xfId="0" applyNumberFormat="1" applyFont="1" applyFill="1" applyBorder="1" applyAlignment="1">
      <alignment horizontal="right"/>
    </xf>
    <xf numFmtId="194" fontId="8" fillId="0" borderId="74" xfId="0" applyNumberFormat="1" applyFont="1" applyFill="1" applyBorder="1" applyAlignment="1">
      <alignment horizontal="right"/>
    </xf>
    <xf numFmtId="194" fontId="8" fillId="0" borderId="41" xfId="0" applyNumberFormat="1" applyFont="1" applyFill="1" applyBorder="1" applyAlignment="1">
      <alignment horizontal="right"/>
    </xf>
    <xf numFmtId="194" fontId="8" fillId="0" borderId="43" xfId="0" applyNumberFormat="1" applyFont="1" applyFill="1" applyBorder="1" applyAlignment="1">
      <alignment horizontal="right"/>
    </xf>
    <xf numFmtId="194" fontId="8" fillId="38" borderId="15" xfId="0" applyNumberFormat="1" applyFont="1" applyFill="1" applyBorder="1" applyAlignment="1">
      <alignment horizontal="right"/>
    </xf>
    <xf numFmtId="194" fontId="8" fillId="38" borderId="50" xfId="0" applyNumberFormat="1" applyFont="1" applyFill="1" applyBorder="1" applyAlignment="1">
      <alignment horizontal="right"/>
    </xf>
    <xf numFmtId="194" fontId="8" fillId="0" borderId="51" xfId="0" applyNumberFormat="1" applyFont="1" applyFill="1" applyBorder="1" applyAlignment="1">
      <alignment horizontal="right"/>
    </xf>
    <xf numFmtId="194" fontId="8" fillId="0" borderId="50" xfId="0" applyNumberFormat="1" applyFont="1" applyFill="1" applyBorder="1" applyAlignment="1">
      <alignment horizontal="right"/>
    </xf>
    <xf numFmtId="194" fontId="8" fillId="0" borderId="47" xfId="0" applyNumberFormat="1" applyFont="1" applyFill="1" applyBorder="1" applyAlignment="1">
      <alignment horizontal="right"/>
    </xf>
    <xf numFmtId="194" fontId="8" fillId="0" borderId="52" xfId="0" applyNumberFormat="1" applyFont="1" applyFill="1" applyBorder="1" applyAlignment="1">
      <alignment horizontal="right"/>
    </xf>
    <xf numFmtId="194" fontId="8" fillId="0" borderId="16" xfId="0" applyNumberFormat="1" applyFont="1" applyFill="1" applyBorder="1" applyAlignment="1">
      <alignment horizontal="right"/>
    </xf>
    <xf numFmtId="194" fontId="8" fillId="0" borderId="106" xfId="0" applyNumberFormat="1" applyFont="1" applyFill="1" applyBorder="1" applyAlignment="1">
      <alignment horizontal="right"/>
    </xf>
    <xf numFmtId="194" fontId="8" fillId="38" borderId="116" xfId="0" applyNumberFormat="1" applyFont="1" applyFill="1" applyBorder="1" applyAlignment="1">
      <alignment horizontal="right"/>
    </xf>
    <xf numFmtId="194" fontId="8" fillId="38" borderId="101" xfId="0" applyNumberFormat="1" applyFont="1" applyFill="1" applyBorder="1" applyAlignment="1">
      <alignment horizontal="right"/>
    </xf>
    <xf numFmtId="194" fontId="8" fillId="0" borderId="25" xfId="0" applyNumberFormat="1" applyFont="1" applyFill="1" applyBorder="1" applyAlignment="1">
      <alignment horizontal="right"/>
    </xf>
    <xf numFmtId="194" fontId="8" fillId="0" borderId="101" xfId="0" applyNumberFormat="1" applyFont="1" applyFill="1" applyBorder="1" applyAlignment="1">
      <alignment horizontal="right"/>
    </xf>
    <xf numFmtId="194" fontId="8" fillId="0" borderId="100" xfId="0" applyNumberFormat="1" applyFont="1" applyFill="1" applyBorder="1" applyAlignment="1">
      <alignment horizontal="right"/>
    </xf>
    <xf numFmtId="194" fontId="8" fillId="0" borderId="102" xfId="0" applyNumberFormat="1" applyFont="1" applyFill="1" applyBorder="1" applyAlignment="1">
      <alignment horizontal="right"/>
    </xf>
    <xf numFmtId="194" fontId="8" fillId="0" borderId="53" xfId="0" applyNumberFormat="1" applyFont="1" applyFill="1" applyBorder="1" applyAlignment="1">
      <alignment horizontal="right"/>
    </xf>
    <xf numFmtId="194" fontId="8" fillId="0" borderId="54" xfId="0" applyNumberFormat="1" applyFont="1" applyFill="1" applyBorder="1" applyAlignment="1">
      <alignment horizontal="right"/>
    </xf>
    <xf numFmtId="194" fontId="8" fillId="0" borderId="11" xfId="0" applyNumberFormat="1" applyFont="1" applyFill="1" applyBorder="1" applyAlignment="1">
      <alignment horizontal="right"/>
    </xf>
    <xf numFmtId="194" fontId="8" fillId="0" borderId="19" xfId="0" applyNumberFormat="1" applyFont="1" applyFill="1" applyBorder="1" applyAlignment="1">
      <alignment horizontal="right"/>
    </xf>
    <xf numFmtId="194" fontId="8" fillId="0" borderId="138" xfId="0" applyNumberFormat="1" applyFont="1" applyFill="1" applyBorder="1" applyAlignment="1">
      <alignment horizontal="right"/>
    </xf>
    <xf numFmtId="194" fontId="8" fillId="0" borderId="128" xfId="0" applyNumberFormat="1" applyFont="1" applyFill="1" applyBorder="1" applyAlignment="1">
      <alignment horizontal="right"/>
    </xf>
    <xf numFmtId="194" fontId="8" fillId="0" borderId="136" xfId="0" applyNumberFormat="1" applyFont="1" applyFill="1" applyBorder="1" applyAlignment="1">
      <alignment horizontal="right"/>
    </xf>
    <xf numFmtId="194" fontId="8" fillId="0" borderId="151" xfId="0" applyNumberFormat="1" applyFont="1" applyFill="1" applyBorder="1" applyAlignment="1">
      <alignment horizontal="right"/>
    </xf>
    <xf numFmtId="194" fontId="8" fillId="0" borderId="134" xfId="0" applyNumberFormat="1" applyFont="1" applyFill="1" applyBorder="1" applyAlignment="1">
      <alignment horizontal="right"/>
    </xf>
    <xf numFmtId="194" fontId="8" fillId="0" borderId="139" xfId="0" applyNumberFormat="1" applyFont="1" applyFill="1" applyBorder="1" applyAlignment="1">
      <alignment horizontal="right"/>
    </xf>
    <xf numFmtId="194" fontId="8" fillId="38" borderId="17" xfId="0" applyNumberFormat="1" applyFont="1" applyFill="1" applyBorder="1" applyAlignment="1">
      <alignment horizontal="right"/>
    </xf>
    <xf numFmtId="194" fontId="8" fillId="38" borderId="152" xfId="0" applyNumberFormat="1" applyFont="1" applyFill="1" applyBorder="1" applyAlignment="1">
      <alignment horizontal="right"/>
    </xf>
    <xf numFmtId="0" fontId="24" fillId="0" borderId="0" xfId="61" applyFont="1" applyFill="1" applyBorder="1">
      <alignment/>
      <protection/>
    </xf>
    <xf numFmtId="0" fontId="25" fillId="0" borderId="92" xfId="61" applyFont="1" applyFill="1" applyBorder="1" applyAlignment="1">
      <alignment horizontal="center" vertical="center"/>
      <protection/>
    </xf>
    <xf numFmtId="1" fontId="25" fillId="0" borderId="92" xfId="61" applyNumberFormat="1" applyFont="1" applyFill="1" applyBorder="1" applyAlignment="1">
      <alignment horizontal="center" vertical="center"/>
      <protection/>
    </xf>
    <xf numFmtId="1" fontId="25" fillId="0" borderId="88" xfId="61" applyNumberFormat="1" applyFont="1" applyFill="1" applyBorder="1" applyAlignment="1">
      <alignment horizontal="center" vertical="center"/>
      <protection/>
    </xf>
    <xf numFmtId="1" fontId="25" fillId="0" borderId="108" xfId="61" applyNumberFormat="1" applyFont="1" applyFill="1" applyBorder="1" applyAlignment="1">
      <alignment horizontal="center"/>
      <protection/>
    </xf>
    <xf numFmtId="1" fontId="25" fillId="0" borderId="92" xfId="61" applyNumberFormat="1" applyFont="1" applyFill="1" applyBorder="1" applyAlignment="1">
      <alignment horizontal="center"/>
      <protection/>
    </xf>
    <xf numFmtId="0" fontId="25" fillId="0" borderId="0" xfId="61" applyFont="1" applyFill="1" applyBorder="1" applyAlignment="1">
      <alignment horizontal="center"/>
      <protection/>
    </xf>
    <xf numFmtId="0" fontId="25" fillId="0" borderId="16" xfId="61" applyFont="1" applyFill="1" applyBorder="1" applyAlignment="1">
      <alignment horizontal="left" vertical="center" wrapText="1"/>
      <protection/>
    </xf>
    <xf numFmtId="203" fontId="25" fillId="0" borderId="16" xfId="61" applyNumberFormat="1" applyFont="1" applyFill="1" applyBorder="1" applyAlignment="1">
      <alignment horizontal="right" wrapText="1"/>
      <protection/>
    </xf>
    <xf numFmtId="203" fontId="25" fillId="0" borderId="11" xfId="61" applyNumberFormat="1" applyFont="1" applyFill="1" applyBorder="1" applyAlignment="1">
      <alignment horizontal="right" wrapText="1"/>
      <protection/>
    </xf>
    <xf numFmtId="203" fontId="25" fillId="0" borderId="16" xfId="61" applyNumberFormat="1" applyFont="1" applyFill="1" applyBorder="1" applyAlignment="1">
      <alignment horizontal="right"/>
      <protection/>
    </xf>
    <xf numFmtId="203" fontId="25" fillId="0" borderId="153" xfId="71" applyNumberFormat="1" applyFont="1" applyBorder="1" applyAlignment="1">
      <alignment horizontal="right"/>
    </xf>
    <xf numFmtId="0" fontId="25" fillId="0" borderId="11" xfId="61" applyFont="1" applyFill="1" applyBorder="1" applyAlignment="1">
      <alignment horizontal="left" vertical="center" wrapText="1"/>
      <protection/>
    </xf>
    <xf numFmtId="203" fontId="25" fillId="0" borderId="154" xfId="71" applyNumberFormat="1" applyFont="1" applyBorder="1" applyAlignment="1">
      <alignment horizontal="right"/>
    </xf>
    <xf numFmtId="0" fontId="25" fillId="0" borderId="0" xfId="61" applyFont="1" applyFill="1" applyBorder="1">
      <alignment/>
      <protection/>
    </xf>
    <xf numFmtId="0" fontId="24" fillId="0" borderId="11" xfId="61" applyFont="1" applyFill="1" applyBorder="1" applyAlignment="1">
      <alignment horizontal="left" vertical="center" wrapText="1"/>
      <protection/>
    </xf>
    <xf numFmtId="203" fontId="24" fillId="0" borderId="16" xfId="61" applyNumberFormat="1" applyFont="1" applyFill="1" applyBorder="1" applyAlignment="1">
      <alignment horizontal="right" wrapText="1"/>
      <protection/>
    </xf>
    <xf numFmtId="203" fontId="24" fillId="0" borderId="154" xfId="61" applyNumberFormat="1" applyFont="1" applyFill="1" applyBorder="1" applyAlignment="1">
      <alignment horizontal="right" wrapText="1"/>
      <protection/>
    </xf>
    <xf numFmtId="203" fontId="24" fillId="0" borderId="0" xfId="61" applyNumberFormat="1" applyFont="1" applyFill="1" applyBorder="1">
      <alignment/>
      <protection/>
    </xf>
    <xf numFmtId="203" fontId="136" fillId="0" borderId="16" xfId="61" applyNumberFormat="1" applyFont="1" applyFill="1" applyBorder="1" applyAlignment="1">
      <alignment horizontal="right" wrapText="1"/>
      <protection/>
    </xf>
    <xf numFmtId="203" fontId="24" fillId="0" borderId="154" xfId="61" applyNumberFormat="1" applyFont="1" applyFill="1" applyBorder="1" applyAlignment="1">
      <alignment horizontal="right"/>
      <protection/>
    </xf>
    <xf numFmtId="0" fontId="24" fillId="0" borderId="16" xfId="61" applyFont="1" applyFill="1" applyBorder="1">
      <alignment/>
      <protection/>
    </xf>
    <xf numFmtId="203" fontId="24" fillId="0" borderId="0" xfId="61" applyNumberFormat="1" applyFont="1" applyFill="1" applyBorder="1" applyAlignment="1">
      <alignment horizontal="right"/>
      <protection/>
    </xf>
    <xf numFmtId="0" fontId="24" fillId="0" borderId="16" xfId="61" applyFont="1" applyFill="1" applyBorder="1" applyAlignment="1">
      <alignment horizontal="left" vertical="center" wrapText="1"/>
      <protection/>
    </xf>
    <xf numFmtId="203" fontId="24" fillId="0" borderId="11" xfId="61" applyNumberFormat="1" applyFont="1" applyFill="1" applyBorder="1" applyAlignment="1">
      <alignment horizontal="right" wrapText="1"/>
      <protection/>
    </xf>
    <xf numFmtId="203" fontId="24" fillId="0" borderId="16" xfId="61" applyNumberFormat="1" applyFont="1" applyFill="1" applyBorder="1" applyAlignment="1">
      <alignment horizontal="right"/>
      <protection/>
    </xf>
    <xf numFmtId="0" fontId="137" fillId="0" borderId="16" xfId="61" applyFont="1" applyFill="1" applyBorder="1" applyAlignment="1">
      <alignment horizontal="left" vertical="center" wrapText="1"/>
      <protection/>
    </xf>
    <xf numFmtId="203" fontId="137" fillId="0" borderId="16" xfId="61" applyNumberFormat="1" applyFont="1" applyFill="1" applyBorder="1" applyAlignment="1">
      <alignment horizontal="right" wrapText="1"/>
      <protection/>
    </xf>
    <xf numFmtId="203" fontId="137" fillId="0" borderId="11" xfId="61" applyNumberFormat="1" applyFont="1" applyFill="1" applyBorder="1" applyAlignment="1">
      <alignment horizontal="right" wrapText="1"/>
      <protection/>
    </xf>
    <xf numFmtId="203" fontId="137" fillId="0" borderId="16" xfId="61" applyNumberFormat="1" applyFont="1" applyFill="1" applyBorder="1" applyAlignment="1">
      <alignment horizontal="right"/>
      <protection/>
    </xf>
    <xf numFmtId="203" fontId="137" fillId="0" borderId="154" xfId="61" applyNumberFormat="1" applyFont="1" applyFill="1" applyBorder="1" applyAlignment="1">
      <alignment horizontal="right"/>
      <protection/>
    </xf>
    <xf numFmtId="0" fontId="137" fillId="0" borderId="0" xfId="61" applyFont="1" applyFill="1" applyBorder="1">
      <alignment/>
      <protection/>
    </xf>
    <xf numFmtId="203" fontId="26" fillId="0" borderId="0" xfId="61" applyNumberFormat="1" applyFont="1" applyAlignment="1">
      <alignment horizontal="right"/>
      <protection/>
    </xf>
    <xf numFmtId="203" fontId="25" fillId="0" borderId="154" xfId="61" applyNumberFormat="1" applyFont="1" applyFill="1" applyBorder="1" applyAlignment="1">
      <alignment horizontal="right"/>
      <protection/>
    </xf>
    <xf numFmtId="0" fontId="24" fillId="40" borderId="16" xfId="61" applyFont="1" applyFill="1" applyBorder="1" applyAlignment="1">
      <alignment horizontal="left" vertical="center" wrapText="1"/>
      <protection/>
    </xf>
    <xf numFmtId="203" fontId="24" fillId="40" borderId="16" xfId="61" applyNumberFormat="1" applyFont="1" applyFill="1" applyBorder="1" applyAlignment="1">
      <alignment horizontal="right" wrapText="1"/>
      <protection/>
    </xf>
    <xf numFmtId="203" fontId="24" fillId="40" borderId="11" xfId="61" applyNumberFormat="1" applyFont="1" applyFill="1" applyBorder="1" applyAlignment="1">
      <alignment horizontal="right" wrapText="1"/>
      <protection/>
    </xf>
    <xf numFmtId="203" fontId="24" fillId="40" borderId="16" xfId="61" applyNumberFormat="1" applyFont="1" applyFill="1" applyBorder="1" applyAlignment="1">
      <alignment horizontal="right"/>
      <protection/>
    </xf>
    <xf numFmtId="203" fontId="24" fillId="40" borderId="154" xfId="61" applyNumberFormat="1" applyFont="1" applyFill="1" applyBorder="1" applyAlignment="1">
      <alignment horizontal="right"/>
      <protection/>
    </xf>
    <xf numFmtId="203" fontId="24" fillId="41" borderId="154" xfId="61" applyNumberFormat="1" applyFont="1" applyFill="1" applyBorder="1" applyAlignment="1">
      <alignment horizontal="right"/>
      <protection/>
    </xf>
    <xf numFmtId="0" fontId="24" fillId="40" borderId="0" xfId="61" applyFont="1" applyFill="1" applyBorder="1">
      <alignment/>
      <protection/>
    </xf>
    <xf numFmtId="204" fontId="26" fillId="0" borderId="0" xfId="61" applyNumberFormat="1" applyFont="1" applyFill="1" applyAlignment="1">
      <alignment horizontal="right"/>
      <protection/>
    </xf>
    <xf numFmtId="203" fontId="24" fillId="0" borderId="154" xfId="61" applyNumberFormat="1" applyFont="1" applyFill="1" applyBorder="1">
      <alignment/>
      <protection/>
    </xf>
    <xf numFmtId="4" fontId="24" fillId="0" borderId="16" xfId="61" applyNumberFormat="1" applyFont="1" applyFill="1" applyBorder="1">
      <alignment/>
      <protection/>
    </xf>
    <xf numFmtId="203" fontId="25" fillId="0" borderId="0" xfId="61" applyNumberFormat="1" applyFont="1" applyFill="1" applyBorder="1" applyAlignment="1">
      <alignment horizontal="right"/>
      <protection/>
    </xf>
    <xf numFmtId="203" fontId="24" fillId="0" borderId="0" xfId="61" applyNumberFormat="1" applyFont="1" applyFill="1" applyBorder="1" applyAlignment="1">
      <alignment horizontal="left"/>
      <protection/>
    </xf>
    <xf numFmtId="0" fontId="24" fillId="0" borderId="0" xfId="61" applyFont="1" applyFill="1" applyBorder="1" applyAlignment="1">
      <alignment horizontal="left"/>
      <protection/>
    </xf>
    <xf numFmtId="0" fontId="24" fillId="0" borderId="0" xfId="61" applyFont="1" applyFill="1" applyBorder="1" applyAlignment="1">
      <alignment horizontal="left" vertical="center"/>
      <protection/>
    </xf>
    <xf numFmtId="3" fontId="24" fillId="0" borderId="0" xfId="61" applyNumberFormat="1" applyFont="1" applyFill="1" applyBorder="1" applyAlignment="1">
      <alignment horizontal="left" vertical="center"/>
      <protection/>
    </xf>
    <xf numFmtId="0" fontId="24" fillId="0" borderId="0" xfId="61" applyFont="1" applyFill="1" applyBorder="1" applyAlignment="1">
      <alignment horizontal="right" vertical="center"/>
      <protection/>
    </xf>
    <xf numFmtId="197" fontId="24" fillId="0" borderId="0" xfId="61" applyNumberFormat="1" applyFont="1" applyFill="1" applyBorder="1" applyAlignment="1">
      <alignment horizontal="right" vertical="center"/>
      <protection/>
    </xf>
    <xf numFmtId="3" fontId="24" fillId="0" borderId="0" xfId="61" applyNumberFormat="1" applyFont="1" applyFill="1" applyBorder="1">
      <alignment/>
      <protection/>
    </xf>
    <xf numFmtId="0" fontId="138" fillId="0" borderId="0" xfId="0" applyFont="1" applyAlignment="1">
      <alignment/>
    </xf>
    <xf numFmtId="0" fontId="29" fillId="33" borderId="16" xfId="0" applyFont="1" applyFill="1" applyBorder="1" applyAlignment="1">
      <alignment vertical="center"/>
    </xf>
    <xf numFmtId="0" fontId="139" fillId="33" borderId="16" xfId="0" applyFont="1" applyFill="1" applyBorder="1" applyAlignment="1">
      <alignment horizontal="right" vertical="center"/>
    </xf>
    <xf numFmtId="0" fontId="29" fillId="33" borderId="16" xfId="0" applyFont="1" applyFill="1" applyBorder="1" applyAlignment="1">
      <alignment horizontal="right" vertical="center" wrapText="1"/>
    </xf>
    <xf numFmtId="0" fontId="138" fillId="0" borderId="0" xfId="0" applyFont="1" applyAlignment="1">
      <alignment vertical="center"/>
    </xf>
    <xf numFmtId="0" fontId="29" fillId="0" borderId="16" xfId="0" applyFont="1" applyBorder="1" applyAlignment="1">
      <alignment wrapText="1"/>
    </xf>
    <xf numFmtId="204" fontId="29" fillId="0" borderId="16" xfId="0" applyNumberFormat="1" applyFont="1" applyBorder="1" applyAlignment="1">
      <alignment horizontal="right"/>
    </xf>
    <xf numFmtId="204" fontId="31" fillId="0" borderId="16" xfId="0" applyNumberFormat="1" applyFont="1" applyBorder="1" applyAlignment="1">
      <alignment horizontal="right"/>
    </xf>
    <xf numFmtId="202" fontId="138" fillId="0" borderId="0" xfId="69" applyNumberFormat="1" applyFont="1" applyAlignment="1">
      <alignment/>
    </xf>
    <xf numFmtId="0" fontId="31" fillId="42" borderId="16" xfId="0" applyFont="1" applyFill="1" applyBorder="1" applyAlignment="1">
      <alignment horizontal="left" wrapText="1"/>
    </xf>
    <xf numFmtId="0" fontId="31" fillId="0" borderId="16" xfId="0" applyFont="1" applyFill="1" applyBorder="1" applyAlignment="1">
      <alignment horizontal="left" wrapText="1"/>
    </xf>
    <xf numFmtId="0" fontId="31" fillId="40" borderId="16" xfId="0" applyFont="1" applyFill="1" applyBorder="1" applyAlignment="1">
      <alignment horizontal="left" wrapText="1"/>
    </xf>
    <xf numFmtId="204" fontId="30" fillId="40" borderId="10" xfId="0" applyNumberFormat="1" applyFont="1" applyFill="1" applyBorder="1" applyAlignment="1">
      <alignment horizontal="center" vertical="center"/>
    </xf>
    <xf numFmtId="204" fontId="29" fillId="40" borderId="16" xfId="0" applyNumberFormat="1" applyFont="1" applyFill="1" applyBorder="1" applyAlignment="1">
      <alignment horizontal="right"/>
    </xf>
    <xf numFmtId="0" fontId="31" fillId="40" borderId="11" xfId="0" applyFont="1" applyFill="1" applyBorder="1" applyAlignment="1">
      <alignment horizontal="left" wrapText="1"/>
    </xf>
    <xf numFmtId="204" fontId="29" fillId="40" borderId="11" xfId="0" applyNumberFormat="1" applyFont="1" applyFill="1" applyBorder="1" applyAlignment="1">
      <alignment horizontal="right"/>
    </xf>
    <xf numFmtId="204" fontId="30" fillId="0" borderId="16" xfId="0" applyNumberFormat="1" applyFont="1" applyBorder="1" applyAlignment="1">
      <alignment horizontal="center" vertical="center"/>
    </xf>
    <xf numFmtId="204" fontId="30" fillId="40" borderId="16" xfId="0" applyNumberFormat="1" applyFont="1" applyFill="1" applyBorder="1" applyAlignment="1">
      <alignment horizontal="center" vertical="center"/>
    </xf>
    <xf numFmtId="0" fontId="30" fillId="0" borderId="16" xfId="0" applyFont="1" applyFill="1" applyBorder="1" applyAlignment="1">
      <alignment horizontal="left"/>
    </xf>
    <xf numFmtId="0" fontId="32" fillId="0" borderId="0" xfId="59" applyFont="1" applyBorder="1" applyAlignment="1">
      <alignment vertical="center"/>
      <protection/>
    </xf>
    <xf numFmtId="0" fontId="46" fillId="0" borderId="0" xfId="59">
      <alignment/>
      <protection/>
    </xf>
    <xf numFmtId="0" fontId="32" fillId="0" borderId="0" xfId="59" applyFont="1" applyBorder="1" applyAlignment="1">
      <alignment vertical="center" wrapText="1"/>
      <protection/>
    </xf>
    <xf numFmtId="0" fontId="33" fillId="0" borderId="16" xfId="59" applyFont="1" applyBorder="1" applyAlignment="1">
      <alignment horizontal="center" vertical="center"/>
      <protection/>
    </xf>
    <xf numFmtId="0" fontId="33" fillId="0" borderId="16" xfId="59" applyFont="1" applyBorder="1" applyAlignment="1">
      <alignment horizontal="center" vertical="center" wrapText="1"/>
      <protection/>
    </xf>
    <xf numFmtId="0" fontId="32" fillId="40" borderId="16" xfId="59" applyFont="1" applyFill="1" applyBorder="1" applyAlignment="1">
      <alignment horizontal="left" vertical="center"/>
      <protection/>
    </xf>
    <xf numFmtId="205" fontId="32" fillId="40" borderId="16" xfId="59" applyNumberFormat="1" applyFont="1" applyFill="1" applyBorder="1" applyAlignment="1">
      <alignment horizontal="right" vertical="center" wrapText="1"/>
      <protection/>
    </xf>
    <xf numFmtId="0" fontId="32" fillId="0" borderId="16" xfId="59" applyFont="1" applyBorder="1" applyAlignment="1">
      <alignment horizontal="left" vertical="center"/>
      <protection/>
    </xf>
    <xf numFmtId="205" fontId="32" fillId="0" borderId="16" xfId="59" applyNumberFormat="1" applyFont="1" applyBorder="1" applyAlignment="1">
      <alignment horizontal="right" vertical="center" wrapText="1"/>
      <protection/>
    </xf>
    <xf numFmtId="205" fontId="32" fillId="41" borderId="16" xfId="59" applyNumberFormat="1" applyFont="1" applyFill="1" applyBorder="1" applyAlignment="1">
      <alignment horizontal="right" vertical="center" wrapText="1"/>
      <protection/>
    </xf>
    <xf numFmtId="0" fontId="34" fillId="0" borderId="16" xfId="59" applyFont="1" applyBorder="1" applyAlignment="1">
      <alignment horizontal="left" vertical="center"/>
      <protection/>
    </xf>
    <xf numFmtId="0" fontId="33" fillId="0" borderId="16" xfId="59" applyFont="1" applyBorder="1" applyAlignment="1">
      <alignment horizontal="left" vertical="center"/>
      <protection/>
    </xf>
    <xf numFmtId="0" fontId="32" fillId="0" borderId="16" xfId="59" applyFont="1" applyBorder="1" applyAlignment="1">
      <alignment horizontal="right" vertical="center"/>
      <protection/>
    </xf>
    <xf numFmtId="0" fontId="87" fillId="0" borderId="0" xfId="59" applyFont="1">
      <alignment/>
      <protection/>
    </xf>
    <xf numFmtId="0" fontId="88" fillId="0" borderId="0" xfId="59" applyFont="1">
      <alignment/>
      <protection/>
    </xf>
    <xf numFmtId="0" fontId="87" fillId="0" borderId="16" xfId="59" applyFont="1" applyBorder="1" applyAlignment="1">
      <alignment horizontal="right"/>
      <protection/>
    </xf>
    <xf numFmtId="0" fontId="35" fillId="0" borderId="16" xfId="59" applyFont="1" applyBorder="1" applyAlignment="1">
      <alignment horizontal="right" vertical="center"/>
      <protection/>
    </xf>
    <xf numFmtId="3" fontId="14" fillId="0" borderId="16" xfId="0" applyNumberFormat="1" applyFont="1" applyBorder="1" applyAlignment="1">
      <alignment/>
    </xf>
    <xf numFmtId="3" fontId="19" fillId="0" borderId="16" xfId="0" applyNumberFormat="1" applyFont="1" applyBorder="1" applyAlignment="1">
      <alignment/>
    </xf>
    <xf numFmtId="3" fontId="0" fillId="0" borderId="16" xfId="0" applyNumberFormat="1" applyBorder="1" applyAlignment="1">
      <alignment/>
    </xf>
    <xf numFmtId="3" fontId="140" fillId="0" borderId="16" xfId="0" applyNumberFormat="1" applyFont="1" applyBorder="1" applyAlignment="1">
      <alignment/>
    </xf>
    <xf numFmtId="0" fontId="117" fillId="0" borderId="0" xfId="0" applyFont="1" applyAlignment="1">
      <alignment/>
    </xf>
    <xf numFmtId="3" fontId="14" fillId="41" borderId="16" xfId="0" applyNumberFormat="1" applyFont="1" applyFill="1" applyBorder="1" applyAlignment="1">
      <alignment/>
    </xf>
    <xf numFmtId="3" fontId="19" fillId="41" borderId="16" xfId="0" applyNumberFormat="1" applyFont="1" applyFill="1" applyBorder="1" applyAlignment="1">
      <alignment/>
    </xf>
    <xf numFmtId="3" fontId="140" fillId="41" borderId="16" xfId="0" applyNumberFormat="1" applyFont="1" applyFill="1" applyBorder="1" applyAlignment="1">
      <alignment/>
    </xf>
    <xf numFmtId="3" fontId="140" fillId="40" borderId="16" xfId="0" applyNumberFormat="1" applyFont="1" applyFill="1" applyBorder="1" applyAlignment="1">
      <alignment/>
    </xf>
    <xf numFmtId="207" fontId="129" fillId="0" borderId="0" xfId="69" applyNumberFormat="1" applyFont="1" applyAlignment="1">
      <alignment/>
    </xf>
    <xf numFmtId="207" fontId="2" fillId="0" borderId="11" xfId="69" applyNumberFormat="1" applyFont="1" applyFill="1" applyBorder="1" applyAlignment="1">
      <alignment vertical="center"/>
    </xf>
    <xf numFmtId="207" fontId="2" fillId="0" borderId="14" xfId="69" applyNumberFormat="1" applyFont="1" applyFill="1" applyBorder="1" applyAlignment="1">
      <alignment vertical="center"/>
    </xf>
    <xf numFmtId="207" fontId="2" fillId="0" borderId="52" xfId="69" applyNumberFormat="1" applyFont="1" applyFill="1" applyBorder="1" applyAlignment="1">
      <alignment vertical="center"/>
    </xf>
    <xf numFmtId="207" fontId="2" fillId="0" borderId="47" xfId="69" applyNumberFormat="1" applyFont="1" applyFill="1" applyBorder="1" applyAlignment="1">
      <alignment vertical="center"/>
    </xf>
    <xf numFmtId="207" fontId="2" fillId="0" borderId="69" xfId="69" applyNumberFormat="1" applyFont="1" applyFill="1" applyBorder="1" applyAlignment="1">
      <alignment vertical="center"/>
    </xf>
    <xf numFmtId="207" fontId="2" fillId="0" borderId="118" xfId="69" applyNumberFormat="1" applyFont="1" applyFill="1" applyBorder="1" applyAlignment="1">
      <alignment vertical="center"/>
    </xf>
    <xf numFmtId="207" fontId="2" fillId="0" borderId="154" xfId="69" applyNumberFormat="1" applyFont="1" applyFill="1" applyBorder="1" applyAlignment="1">
      <alignment vertical="center"/>
    </xf>
    <xf numFmtId="207" fontId="2" fillId="0" borderId="16" xfId="69" applyNumberFormat="1" applyFont="1" applyFill="1" applyBorder="1" applyAlignment="1">
      <alignment vertical="center"/>
    </xf>
    <xf numFmtId="207" fontId="2" fillId="0" borderId="51" xfId="69" applyNumberFormat="1" applyFont="1" applyFill="1" applyBorder="1" applyAlignment="1">
      <alignment vertical="center"/>
    </xf>
    <xf numFmtId="207" fontId="2" fillId="0" borderId="48" xfId="69" applyNumberFormat="1" applyFont="1" applyFill="1" applyBorder="1" applyAlignment="1">
      <alignment vertical="center"/>
    </xf>
    <xf numFmtId="207" fontId="2" fillId="0" borderId="49" xfId="69" applyNumberFormat="1" applyFont="1" applyFill="1" applyBorder="1" applyAlignment="1">
      <alignment vertical="center"/>
    </xf>
    <xf numFmtId="207" fontId="2" fillId="0" borderId="35" xfId="69" applyNumberFormat="1" applyFont="1" applyFill="1" applyBorder="1" applyAlignment="1">
      <alignment vertical="center"/>
    </xf>
    <xf numFmtId="207" fontId="2" fillId="0" borderId="0" xfId="69" applyNumberFormat="1" applyFont="1" applyFill="1" applyBorder="1" applyAlignment="1">
      <alignment vertical="center"/>
    </xf>
    <xf numFmtId="207" fontId="2" fillId="0" borderId="40" xfId="69" applyNumberFormat="1" applyFont="1" applyFill="1" applyBorder="1" applyAlignment="1">
      <alignment vertical="center"/>
    </xf>
    <xf numFmtId="207" fontId="2" fillId="0" borderId="36" xfId="69" applyNumberFormat="1" applyFont="1" applyFill="1" applyBorder="1" applyAlignment="1">
      <alignment vertical="center"/>
    </xf>
    <xf numFmtId="207" fontId="2" fillId="0" borderId="72" xfId="69" applyNumberFormat="1" applyFont="1" applyFill="1" applyBorder="1" applyAlignment="1">
      <alignment vertical="center"/>
    </xf>
    <xf numFmtId="207" fontId="2" fillId="0" borderId="20" xfId="69" applyNumberFormat="1" applyFont="1" applyFill="1" applyBorder="1" applyAlignment="1">
      <alignment vertical="center"/>
    </xf>
    <xf numFmtId="207" fontId="2" fillId="0" borderId="37" xfId="69" applyNumberFormat="1" applyFont="1" applyFill="1" applyBorder="1" applyAlignment="1">
      <alignment vertical="center"/>
    </xf>
    <xf numFmtId="207" fontId="2" fillId="0" borderId="38" xfId="69" applyNumberFormat="1" applyFont="1" applyFill="1" applyBorder="1" applyAlignment="1">
      <alignment vertical="center"/>
    </xf>
    <xf numFmtId="207" fontId="2" fillId="0" borderId="41" xfId="69" applyNumberFormat="1" applyFont="1" applyFill="1" applyBorder="1" applyAlignment="1">
      <alignment vertical="center"/>
    </xf>
    <xf numFmtId="207" fontId="2" fillId="0" borderId="21" xfId="69" applyNumberFormat="1" applyFont="1" applyFill="1" applyBorder="1" applyAlignment="1">
      <alignment vertical="center"/>
    </xf>
    <xf numFmtId="207" fontId="2" fillId="0" borderId="74" xfId="69" applyNumberFormat="1" applyFont="1" applyFill="1" applyBorder="1" applyAlignment="1">
      <alignment vertical="center"/>
    </xf>
    <xf numFmtId="207" fontId="2" fillId="0" borderId="42" xfId="69" applyNumberFormat="1" applyFont="1" applyFill="1" applyBorder="1" applyAlignment="1">
      <alignment vertical="center"/>
    </xf>
    <xf numFmtId="207" fontId="2" fillId="0" borderId="75" xfId="69" applyNumberFormat="1" applyFont="1" applyFill="1" applyBorder="1" applyAlignment="1">
      <alignment vertical="center"/>
    </xf>
    <xf numFmtId="207" fontId="2" fillId="0" borderId="46" xfId="69" applyNumberFormat="1" applyFont="1" applyFill="1" applyBorder="1" applyAlignment="1">
      <alignment vertical="center"/>
    </xf>
    <xf numFmtId="207" fontId="2" fillId="0" borderId="56" xfId="69" applyNumberFormat="1" applyFont="1" applyFill="1" applyBorder="1" applyAlignment="1">
      <alignment vertical="center"/>
    </xf>
    <xf numFmtId="207" fontId="2" fillId="0" borderId="44" xfId="69" applyNumberFormat="1" applyFont="1" applyFill="1" applyBorder="1" applyAlignment="1">
      <alignment vertical="center"/>
    </xf>
    <xf numFmtId="207" fontId="2" fillId="0" borderId="57" xfId="69" applyNumberFormat="1" applyFont="1" applyFill="1" applyBorder="1" applyAlignment="1">
      <alignment vertical="center"/>
    </xf>
    <xf numFmtId="207" fontId="2" fillId="0" borderId="23" xfId="69" applyNumberFormat="1" applyFont="1" applyFill="1" applyBorder="1" applyAlignment="1">
      <alignment vertical="center"/>
    </xf>
    <xf numFmtId="207" fontId="2" fillId="0" borderId="86" xfId="69" applyNumberFormat="1" applyFont="1" applyFill="1" applyBorder="1" applyAlignment="1">
      <alignment vertical="center"/>
    </xf>
    <xf numFmtId="207" fontId="2" fillId="0" borderId="62" xfId="69" applyNumberFormat="1" applyFont="1" applyFill="1" applyBorder="1" applyAlignment="1">
      <alignment vertical="center"/>
    </xf>
    <xf numFmtId="207" fontId="2" fillId="0" borderId="79" xfId="69" applyNumberFormat="1" applyFont="1" applyFill="1" applyBorder="1" applyAlignment="1">
      <alignment vertical="center"/>
    </xf>
    <xf numFmtId="207" fontId="2" fillId="0" borderId="80" xfId="69" applyNumberFormat="1" applyFont="1" applyFill="1" applyBorder="1" applyAlignment="1">
      <alignment vertical="center"/>
    </xf>
    <xf numFmtId="207" fontId="2" fillId="0" borderId="58" xfId="69" applyNumberFormat="1" applyFont="1" applyFill="1" applyBorder="1" applyAlignment="1">
      <alignment vertical="center"/>
    </xf>
    <xf numFmtId="207" fontId="2" fillId="0" borderId="59" xfId="69" applyNumberFormat="1" applyFont="1" applyFill="1" applyBorder="1" applyAlignment="1">
      <alignment vertical="center"/>
    </xf>
    <xf numFmtId="207" fontId="2" fillId="0" borderId="53" xfId="69" applyNumberFormat="1" applyFont="1" applyFill="1" applyBorder="1" applyAlignment="1">
      <alignment vertical="center"/>
    </xf>
    <xf numFmtId="207" fontId="2" fillId="0" borderId="22" xfId="69" applyNumberFormat="1" applyFont="1" applyFill="1" applyBorder="1" applyAlignment="1">
      <alignment vertical="center"/>
    </xf>
    <xf numFmtId="207" fontId="2" fillId="0" borderId="102" xfId="69" applyNumberFormat="1" applyFont="1" applyFill="1" applyBorder="1" applyAlignment="1">
      <alignment vertical="center"/>
    </xf>
    <xf numFmtId="207" fontId="2" fillId="0" borderId="100" xfId="69" applyNumberFormat="1" applyFont="1" applyFill="1" applyBorder="1" applyAlignment="1">
      <alignment vertical="center"/>
    </xf>
    <xf numFmtId="207" fontId="2" fillId="0" borderId="103" xfId="69" applyNumberFormat="1" applyFont="1" applyFill="1" applyBorder="1" applyAlignment="1">
      <alignment vertical="center"/>
    </xf>
    <xf numFmtId="207" fontId="2" fillId="0" borderId="25" xfId="69" applyNumberFormat="1" applyFont="1" applyFill="1" applyBorder="1" applyAlignment="1">
      <alignment vertical="center"/>
    </xf>
    <xf numFmtId="207" fontId="2" fillId="0" borderId="98" xfId="69" applyNumberFormat="1" applyFont="1" applyFill="1" applyBorder="1" applyAlignment="1">
      <alignment vertical="center"/>
    </xf>
    <xf numFmtId="207" fontId="2" fillId="0" borderId="99" xfId="69" applyNumberFormat="1" applyFont="1" applyFill="1" applyBorder="1" applyAlignment="1">
      <alignment vertical="center"/>
    </xf>
    <xf numFmtId="207" fontId="2" fillId="0" borderId="65" xfId="69" applyNumberFormat="1" applyFont="1" applyFill="1" applyBorder="1" applyAlignment="1">
      <alignment vertical="center"/>
    </xf>
    <xf numFmtId="207" fontId="2" fillId="0" borderId="24" xfId="69" applyNumberFormat="1" applyFont="1" applyFill="1" applyBorder="1" applyAlignment="1">
      <alignment vertical="center"/>
    </xf>
    <xf numFmtId="207" fontId="2" fillId="0" borderId="87" xfId="69" applyNumberFormat="1" applyFont="1" applyFill="1" applyBorder="1" applyAlignment="1">
      <alignment vertical="center"/>
    </xf>
    <xf numFmtId="207" fontId="2" fillId="0" borderId="64" xfId="69" applyNumberFormat="1" applyFont="1" applyFill="1" applyBorder="1" applyAlignment="1">
      <alignment vertical="center"/>
    </xf>
    <xf numFmtId="207" fontId="2" fillId="0" borderId="84" xfId="69" applyNumberFormat="1" applyFont="1" applyFill="1" applyBorder="1" applyAlignment="1">
      <alignment vertical="center"/>
    </xf>
    <xf numFmtId="207" fontId="2" fillId="0" borderId="85" xfId="69" applyNumberFormat="1" applyFont="1" applyFill="1" applyBorder="1" applyAlignment="1">
      <alignment vertical="center"/>
    </xf>
    <xf numFmtId="207" fontId="2" fillId="0" borderId="27" xfId="69" applyNumberFormat="1" applyFont="1" applyFill="1" applyBorder="1" applyAlignment="1">
      <alignment vertical="center"/>
    </xf>
    <xf numFmtId="207" fontId="2" fillId="0" borderId="136" xfId="69" applyNumberFormat="1" applyFont="1" applyFill="1" applyBorder="1" applyAlignment="1">
      <alignment vertical="center"/>
    </xf>
    <xf numFmtId="207" fontId="2" fillId="0" borderId="63" xfId="69" applyNumberFormat="1" applyFont="1" applyFill="1" applyBorder="1" applyAlignment="1">
      <alignment vertical="center"/>
    </xf>
    <xf numFmtId="207" fontId="2" fillId="0" borderId="67" xfId="69" applyNumberFormat="1" applyFont="1" applyFill="1" applyBorder="1" applyAlignment="1">
      <alignment vertical="center"/>
    </xf>
    <xf numFmtId="207" fontId="2" fillId="0" borderId="82" xfId="69" applyNumberFormat="1" applyFont="1" applyFill="1" applyBorder="1" applyAlignment="1">
      <alignment vertical="center"/>
    </xf>
    <xf numFmtId="0" fontId="20" fillId="0" borderId="125" xfId="33" applyFont="1" applyFill="1" applyBorder="1" applyAlignment="1">
      <alignment horizontal="left" vertical="center"/>
      <protection/>
    </xf>
    <xf numFmtId="0" fontId="2" fillId="0" borderId="26" xfId="33" applyFont="1" applyFill="1" applyBorder="1" applyAlignment="1">
      <alignment horizontal="right" vertical="top" wrapText="1"/>
      <protection/>
    </xf>
    <xf numFmtId="0" fontId="2" fillId="0" borderId="17" xfId="33" applyFont="1" applyFill="1" applyBorder="1" applyAlignment="1">
      <alignment horizontal="left" wrapText="1"/>
      <protection/>
    </xf>
    <xf numFmtId="0" fontId="36" fillId="34" borderId="17" xfId="33" applyFont="1" applyFill="1" applyBorder="1" applyAlignment="1">
      <alignment horizontal="left" vertical="center"/>
      <protection/>
    </xf>
    <xf numFmtId="0" fontId="36" fillId="34" borderId="10" xfId="33" applyFont="1" applyFill="1" applyBorder="1" applyAlignment="1">
      <alignment vertical="center" wrapText="1"/>
      <protection/>
    </xf>
    <xf numFmtId="0" fontId="36" fillId="34" borderId="15" xfId="33" applyFont="1" applyFill="1" applyBorder="1" applyAlignment="1">
      <alignment horizontal="left" vertical="center"/>
      <protection/>
    </xf>
    <xf numFmtId="0" fontId="36" fillId="34" borderId="14" xfId="33" applyFont="1" applyFill="1" applyBorder="1" applyAlignment="1">
      <alignment vertical="center" wrapText="1"/>
      <protection/>
    </xf>
    <xf numFmtId="0" fontId="36" fillId="34" borderId="14" xfId="33" applyFont="1" applyFill="1" applyBorder="1" applyAlignment="1">
      <alignment vertical="center"/>
      <protection/>
    </xf>
    <xf numFmtId="0" fontId="36" fillId="34" borderId="30" xfId="33" applyFont="1" applyFill="1" applyBorder="1" applyAlignment="1">
      <alignment horizontal="left" vertical="center"/>
      <protection/>
    </xf>
    <xf numFmtId="0" fontId="36" fillId="34" borderId="0" xfId="33" applyFont="1" applyFill="1" applyBorder="1" applyAlignment="1">
      <alignment vertical="center" wrapText="1"/>
      <protection/>
    </xf>
    <xf numFmtId="0" fontId="36" fillId="34" borderId="108" xfId="33" applyFont="1" applyFill="1" applyBorder="1" applyAlignment="1">
      <alignment horizontal="left" vertical="center"/>
      <protection/>
    </xf>
    <xf numFmtId="0" fontId="36" fillId="34" borderId="88" xfId="33" applyFont="1" applyFill="1" applyBorder="1" applyAlignment="1">
      <alignment vertical="center" wrapText="1"/>
      <protection/>
    </xf>
    <xf numFmtId="207" fontId="8" fillId="0" borderId="149" xfId="69" applyNumberFormat="1" applyFont="1" applyFill="1" applyBorder="1" applyAlignment="1">
      <alignment horizontal="right" vertical="center"/>
    </xf>
    <xf numFmtId="207" fontId="8" fillId="0" borderId="155" xfId="69" applyNumberFormat="1" applyFont="1" applyFill="1" applyBorder="1" applyAlignment="1">
      <alignment horizontal="right" vertical="center"/>
    </xf>
    <xf numFmtId="207" fontId="8" fillId="0" borderId="156" xfId="69" applyNumberFormat="1" applyFont="1" applyFill="1" applyBorder="1" applyAlignment="1">
      <alignment horizontal="right" vertical="center"/>
    </xf>
    <xf numFmtId="207" fontId="8" fillId="0" borderId="16" xfId="69" applyNumberFormat="1" applyFont="1" applyFill="1" applyBorder="1" applyAlignment="1">
      <alignment horizontal="right" vertical="center"/>
    </xf>
    <xf numFmtId="207" fontId="8" fillId="0" borderId="48" xfId="69" applyNumberFormat="1" applyFont="1" applyFill="1" applyBorder="1" applyAlignment="1">
      <alignment horizontal="right" vertical="center"/>
    </xf>
    <xf numFmtId="207" fontId="8" fillId="0" borderId="154" xfId="69" applyNumberFormat="1" applyFont="1" applyFill="1" applyBorder="1" applyAlignment="1">
      <alignment horizontal="right" vertical="center"/>
    </xf>
    <xf numFmtId="207" fontId="8" fillId="0" borderId="10" xfId="69" applyNumberFormat="1" applyFont="1" applyFill="1" applyBorder="1" applyAlignment="1">
      <alignment horizontal="right" vertical="center"/>
    </xf>
    <xf numFmtId="207" fontId="8" fillId="0" borderId="14" xfId="69" applyNumberFormat="1" applyFont="1" applyFill="1" applyBorder="1" applyAlignment="1">
      <alignment horizontal="right" vertical="center"/>
    </xf>
    <xf numFmtId="207" fontId="8" fillId="0" borderId="47" xfId="69" applyNumberFormat="1" applyFont="1" applyFill="1" applyBorder="1" applyAlignment="1">
      <alignment horizontal="right" vertical="center"/>
    </xf>
    <xf numFmtId="207" fontId="8" fillId="0" borderId="35" xfId="69" applyNumberFormat="1" applyFont="1" applyFill="1" applyBorder="1" applyAlignment="1">
      <alignment horizontal="right" vertical="center"/>
    </xf>
    <xf numFmtId="207" fontId="8" fillId="0" borderId="0" xfId="69" applyNumberFormat="1" applyFont="1" applyFill="1" applyBorder="1" applyAlignment="1">
      <alignment horizontal="right" vertical="center"/>
    </xf>
    <xf numFmtId="207" fontId="8" fillId="0" borderId="37" xfId="69" applyNumberFormat="1" applyFont="1" applyFill="1" applyBorder="1" applyAlignment="1">
      <alignment horizontal="right" vertical="center"/>
    </xf>
    <xf numFmtId="207" fontId="8" fillId="0" borderId="135" xfId="69" applyNumberFormat="1" applyFont="1" applyFill="1" applyBorder="1" applyAlignment="1">
      <alignment horizontal="right" vertical="center"/>
    </xf>
    <xf numFmtId="207" fontId="8" fillId="0" borderId="56" xfId="69" applyNumberFormat="1" applyFont="1" applyFill="1" applyBorder="1" applyAlignment="1">
      <alignment horizontal="right" vertical="center"/>
    </xf>
    <xf numFmtId="207" fontId="8" fillId="0" borderId="21" xfId="69" applyNumberFormat="1" applyFont="1" applyFill="1" applyBorder="1" applyAlignment="1">
      <alignment horizontal="right" vertical="center"/>
    </xf>
    <xf numFmtId="207" fontId="8" fillId="0" borderId="41" xfId="69" applyNumberFormat="1" applyFont="1" applyFill="1" applyBorder="1" applyAlignment="1">
      <alignment horizontal="right" vertical="center"/>
    </xf>
    <xf numFmtId="207" fontId="8" fillId="0" borderId="157" xfId="69" applyNumberFormat="1" applyFont="1" applyFill="1" applyBorder="1" applyAlignment="1">
      <alignment horizontal="right" vertical="center"/>
    </xf>
    <xf numFmtId="207" fontId="8" fillId="0" borderId="42" xfId="69" applyNumberFormat="1" applyFont="1" applyFill="1" applyBorder="1" applyAlignment="1">
      <alignment horizontal="right" vertical="center"/>
    </xf>
    <xf numFmtId="207" fontId="8" fillId="0" borderId="36" xfId="69" applyNumberFormat="1" applyFont="1" applyFill="1" applyBorder="1" applyAlignment="1">
      <alignment horizontal="right" vertical="center"/>
    </xf>
    <xf numFmtId="207" fontId="8" fillId="0" borderId="53" xfId="69" applyNumberFormat="1" applyFont="1" applyFill="1" applyBorder="1" applyAlignment="1">
      <alignment horizontal="right" vertical="center"/>
    </xf>
    <xf numFmtId="207" fontId="8" fillId="0" borderId="98" xfId="69" applyNumberFormat="1" applyFont="1" applyFill="1" applyBorder="1" applyAlignment="1">
      <alignment horizontal="right" vertical="center"/>
    </xf>
    <xf numFmtId="207" fontId="8" fillId="0" borderId="100" xfId="69" applyNumberFormat="1" applyFont="1" applyFill="1" applyBorder="1" applyAlignment="1">
      <alignment horizontal="right" vertical="center"/>
    </xf>
    <xf numFmtId="207" fontId="8" fillId="0" borderId="22" xfId="69" applyNumberFormat="1" applyFont="1" applyFill="1" applyBorder="1" applyAlignment="1">
      <alignment horizontal="right" vertical="center"/>
    </xf>
    <xf numFmtId="207" fontId="8" fillId="0" borderId="11" xfId="69" applyNumberFormat="1" applyFont="1" applyFill="1" applyBorder="1" applyAlignment="1">
      <alignment horizontal="right" vertical="center"/>
    </xf>
    <xf numFmtId="207" fontId="8" fillId="0" borderId="134" xfId="69" applyNumberFormat="1" applyFont="1" applyFill="1" applyBorder="1" applyAlignment="1">
      <alignment horizontal="right" vertical="center"/>
    </xf>
    <xf numFmtId="207" fontId="8" fillId="0" borderId="27" xfId="69" applyNumberFormat="1" applyFont="1" applyFill="1" applyBorder="1" applyAlignment="1">
      <alignment horizontal="right" vertical="center"/>
    </xf>
    <xf numFmtId="207" fontId="8" fillId="0" borderId="136" xfId="69" applyNumberFormat="1" applyFont="1" applyFill="1" applyBorder="1" applyAlignment="1">
      <alignment horizontal="right" vertical="center"/>
    </xf>
    <xf numFmtId="207" fontId="8" fillId="0" borderId="114" xfId="69" applyNumberFormat="1" applyFont="1" applyFill="1" applyBorder="1" applyAlignment="1">
      <alignment horizontal="right" vertical="center"/>
    </xf>
    <xf numFmtId="207" fontId="8" fillId="0" borderId="13" xfId="69" applyNumberFormat="1" applyFont="1" applyFill="1" applyBorder="1" applyAlignment="1">
      <alignment horizontal="right" vertical="center"/>
    </xf>
    <xf numFmtId="207" fontId="8" fillId="0" borderId="147" xfId="69" applyNumberFormat="1" applyFont="1" applyFill="1" applyBorder="1" applyAlignment="1">
      <alignment horizontal="right" vertical="center"/>
    </xf>
    <xf numFmtId="207" fontId="8" fillId="0" borderId="150" xfId="69" applyNumberFormat="1" applyFont="1" applyFill="1" applyBorder="1" applyAlignment="1">
      <alignment horizontal="right" vertical="center"/>
    </xf>
    <xf numFmtId="207" fontId="8" fillId="0" borderId="28" xfId="69" applyNumberFormat="1" applyFont="1" applyFill="1" applyBorder="1" applyAlignment="1">
      <alignment horizontal="right" vertical="center"/>
    </xf>
    <xf numFmtId="207" fontId="8" fillId="0" borderId="43" xfId="69" applyNumberFormat="1" applyFont="1" applyFill="1" applyBorder="1" applyAlignment="1">
      <alignment horizontal="right" vertical="center"/>
    </xf>
    <xf numFmtId="207" fontId="8" fillId="0" borderId="106" xfId="69" applyNumberFormat="1" applyFont="1" applyFill="1" applyBorder="1" applyAlignment="1">
      <alignment horizontal="right" vertical="center"/>
    </xf>
    <xf numFmtId="207" fontId="8" fillId="0" borderId="54" xfId="69" applyNumberFormat="1" applyFont="1" applyFill="1" applyBorder="1" applyAlignment="1">
      <alignment horizontal="right" vertical="center"/>
    </xf>
    <xf numFmtId="207" fontId="8" fillId="0" borderId="19" xfId="69" applyNumberFormat="1" applyFont="1" applyFill="1" applyBorder="1" applyAlignment="1">
      <alignment horizontal="right" vertical="center"/>
    </xf>
    <xf numFmtId="207" fontId="141" fillId="0" borderId="0" xfId="0" applyNumberFormat="1" applyFont="1" applyFill="1" applyAlignment="1">
      <alignment/>
    </xf>
    <xf numFmtId="207" fontId="129" fillId="0" borderId="0" xfId="0" applyNumberFormat="1" applyFont="1" applyFill="1" applyAlignment="1">
      <alignment/>
    </xf>
    <xf numFmtId="194" fontId="8" fillId="0" borderId="53" xfId="0" applyNumberFormat="1" applyFont="1" applyFill="1" applyBorder="1" applyAlignment="1">
      <alignment horizontal="right" vertical="center"/>
    </xf>
    <xf numFmtId="194" fontId="8" fillId="0" borderId="98" xfId="0" applyNumberFormat="1" applyFont="1" applyFill="1" applyBorder="1" applyAlignment="1">
      <alignment horizontal="right" vertical="center"/>
    </xf>
    <xf numFmtId="194" fontId="8" fillId="0" borderId="134" xfId="0" applyNumberFormat="1" applyFont="1" applyFill="1" applyBorder="1" applyAlignment="1">
      <alignment horizontal="right" vertical="center"/>
    </xf>
    <xf numFmtId="194" fontId="8" fillId="0" borderId="135" xfId="0" applyNumberFormat="1" applyFont="1" applyFill="1" applyBorder="1" applyAlignment="1">
      <alignment horizontal="right" vertical="center"/>
    </xf>
    <xf numFmtId="0" fontId="37" fillId="0" borderId="16" xfId="33" applyFont="1" applyFill="1" applyBorder="1" applyAlignment="1">
      <alignment horizontal="left" vertical="center"/>
      <protection/>
    </xf>
    <xf numFmtId="0" fontId="37" fillId="0" borderId="16" xfId="33" applyFont="1" applyFill="1" applyBorder="1" applyAlignment="1">
      <alignment horizontal="right" vertical="top" wrapText="1"/>
      <protection/>
    </xf>
    <xf numFmtId="0" fontId="37" fillId="0" borderId="16" xfId="33" applyFont="1" applyFill="1" applyBorder="1">
      <alignment/>
      <protection/>
    </xf>
    <xf numFmtId="0" fontId="37" fillId="0" borderId="16" xfId="33" applyFont="1" applyFill="1" applyBorder="1" applyAlignment="1">
      <alignment wrapText="1"/>
      <protection/>
    </xf>
    <xf numFmtId="0" fontId="37" fillId="0" borderId="16" xfId="33" applyFont="1" applyFill="1" applyBorder="1" applyAlignment="1">
      <alignment horizontal="left" vertical="top" wrapText="1"/>
      <protection/>
    </xf>
    <xf numFmtId="0" fontId="38" fillId="0" borderId="16" xfId="33" applyFont="1" applyFill="1" applyBorder="1" applyAlignment="1">
      <alignment horizontal="right" wrapText="1" indent="1"/>
      <protection/>
    </xf>
    <xf numFmtId="0" fontId="37" fillId="34" borderId="15" xfId="33" applyFont="1" applyFill="1" applyBorder="1" applyAlignment="1">
      <alignment horizontal="center" vertical="center"/>
      <protection/>
    </xf>
    <xf numFmtId="0" fontId="37" fillId="34" borderId="70" xfId="33" applyFont="1" applyFill="1" applyBorder="1" applyAlignment="1">
      <alignment vertical="center" wrapText="1"/>
      <protection/>
    </xf>
    <xf numFmtId="0" fontId="39" fillId="34" borderId="0" xfId="33" applyFont="1" applyFill="1" applyBorder="1" applyAlignment="1">
      <alignment horizontal="left" vertical="center"/>
      <protection/>
    </xf>
    <xf numFmtId="0" fontId="39" fillId="34" borderId="73" xfId="33" applyFont="1" applyFill="1" applyBorder="1" applyAlignment="1">
      <alignment vertical="center" wrapText="1"/>
      <protection/>
    </xf>
    <xf numFmtId="0" fontId="39" fillId="34" borderId="21" xfId="33" applyFont="1" applyFill="1" applyBorder="1" applyAlignment="1">
      <alignment horizontal="left" vertical="center"/>
      <protection/>
    </xf>
    <xf numFmtId="0" fontId="39" fillId="34" borderId="77" xfId="33" applyFont="1" applyFill="1" applyBorder="1" applyAlignment="1">
      <alignment vertical="center" wrapText="1"/>
      <protection/>
    </xf>
    <xf numFmtId="0" fontId="39" fillId="34" borderId="23" xfId="33" applyFont="1" applyFill="1" applyBorder="1" applyAlignment="1">
      <alignment horizontal="left" vertical="center"/>
      <protection/>
    </xf>
    <xf numFmtId="0" fontId="39" fillId="34" borderId="81" xfId="33" applyFont="1" applyFill="1" applyBorder="1" applyAlignment="1">
      <alignment vertical="center" wrapText="1"/>
      <protection/>
    </xf>
    <xf numFmtId="0" fontId="39" fillId="34" borderId="22" xfId="33" applyFont="1" applyFill="1" applyBorder="1" applyAlignment="1">
      <alignment horizontal="left" vertical="center"/>
      <protection/>
    </xf>
    <xf numFmtId="0" fontId="39" fillId="34" borderId="105" xfId="33" applyFont="1" applyFill="1" applyBorder="1" applyAlignment="1">
      <alignment vertical="center" wrapText="1"/>
      <protection/>
    </xf>
    <xf numFmtId="0" fontId="37" fillId="34" borderId="122" xfId="33" applyFont="1" applyFill="1" applyBorder="1" applyAlignment="1">
      <alignment horizontal="center" vertical="center"/>
      <protection/>
    </xf>
    <xf numFmtId="0" fontId="37" fillId="34" borderId="82" xfId="33" applyFont="1" applyFill="1" applyBorder="1" applyAlignment="1">
      <alignment vertical="center" wrapText="1"/>
      <protection/>
    </xf>
    <xf numFmtId="0" fontId="142" fillId="34" borderId="108" xfId="0" applyFont="1" applyFill="1" applyBorder="1" applyAlignment="1">
      <alignment vertical="center"/>
    </xf>
    <xf numFmtId="0" fontId="37" fillId="34" borderId="158" xfId="33" applyFont="1" applyFill="1" applyBorder="1" applyAlignment="1">
      <alignment vertical="center" wrapText="1"/>
      <protection/>
    </xf>
    <xf numFmtId="0" fontId="39" fillId="0" borderId="26" xfId="33" applyFont="1" applyFill="1" applyBorder="1" applyAlignment="1">
      <alignment wrapText="1"/>
      <protection/>
    </xf>
    <xf numFmtId="3" fontId="37" fillId="0" borderId="16" xfId="59" applyNumberFormat="1" applyFont="1" applyFill="1" applyBorder="1" applyAlignment="1" applyProtection="1">
      <alignment horizontal="center" vertical="center" wrapText="1"/>
      <protection locked="0"/>
    </xf>
    <xf numFmtId="0" fontId="41" fillId="0" borderId="113" xfId="0" applyFont="1" applyFill="1" applyBorder="1" applyAlignment="1">
      <alignment horizontal="center"/>
    </xf>
    <xf numFmtId="0" fontId="143" fillId="0" borderId="125" xfId="0" applyFont="1" applyBorder="1" applyAlignment="1">
      <alignment vertical="center"/>
    </xf>
    <xf numFmtId="0" fontId="143" fillId="0" borderId="26" xfId="0" applyFont="1" applyBorder="1" applyAlignment="1">
      <alignment/>
    </xf>
    <xf numFmtId="0" fontId="143" fillId="0" borderId="159" xfId="0" applyFont="1" applyBorder="1" applyAlignment="1">
      <alignment/>
    </xf>
    <xf numFmtId="0" fontId="39" fillId="0" borderId="0" xfId="33" applyFont="1" applyFill="1" applyBorder="1" applyAlignment="1">
      <alignment wrapText="1"/>
      <protection/>
    </xf>
    <xf numFmtId="3" fontId="39" fillId="0" borderId="16" xfId="58" applyNumberFormat="1" applyFont="1" applyFill="1" applyBorder="1" applyAlignment="1" applyProtection="1">
      <alignment horizontal="left" vertical="center" wrapText="1"/>
      <protection locked="0"/>
    </xf>
    <xf numFmtId="3" fontId="37" fillId="0" borderId="16" xfId="58" applyNumberFormat="1" applyFont="1" applyFill="1" applyBorder="1" applyAlignment="1" applyProtection="1">
      <alignment horizontal="center" vertical="center" wrapText="1"/>
      <protection locked="0"/>
    </xf>
    <xf numFmtId="0" fontId="37" fillId="0" borderId="16" xfId="58" applyFont="1" applyFill="1" applyBorder="1" applyAlignment="1">
      <alignment horizontal="center" vertical="center" wrapText="1"/>
      <protection/>
    </xf>
    <xf numFmtId="0" fontId="39" fillId="0" borderId="16" xfId="58" applyFont="1" applyFill="1" applyBorder="1" applyAlignment="1">
      <alignment horizontal="left" vertical="center" wrapText="1"/>
      <protection/>
    </xf>
    <xf numFmtId="0" fontId="40" fillId="0" borderId="38" xfId="0" applyFont="1" applyFill="1" applyBorder="1" applyAlignment="1">
      <alignment horizontal="center"/>
    </xf>
    <xf numFmtId="0" fontId="132" fillId="0" borderId="30" xfId="0" applyFont="1" applyBorder="1" applyAlignment="1">
      <alignment vertical="center"/>
    </xf>
    <xf numFmtId="0" fontId="132" fillId="0" borderId="0" xfId="0" applyFont="1" applyBorder="1" applyAlignment="1">
      <alignment/>
    </xf>
    <xf numFmtId="0" fontId="132" fillId="0" borderId="0" xfId="0" applyFont="1" applyBorder="1" applyAlignment="1">
      <alignment vertical="center"/>
    </xf>
    <xf numFmtId="0" fontId="132" fillId="0" borderId="73" xfId="0" applyFont="1" applyBorder="1" applyAlignment="1">
      <alignment vertical="center"/>
    </xf>
    <xf numFmtId="0" fontId="38" fillId="0" borderId="10" xfId="33" applyFont="1" applyFill="1" applyBorder="1" applyAlignment="1">
      <alignment horizontal="center" vertical="center" wrapText="1"/>
      <protection/>
    </xf>
    <xf numFmtId="3" fontId="37" fillId="34" borderId="16" xfId="59" applyNumberFormat="1" applyFont="1" applyFill="1" applyBorder="1" applyAlignment="1" applyProtection="1">
      <alignment horizontal="center" vertical="center" wrapText="1"/>
      <protection locked="0"/>
    </xf>
    <xf numFmtId="0" fontId="39" fillId="34" borderId="16" xfId="58" applyFont="1" applyFill="1" applyBorder="1" applyAlignment="1">
      <alignment horizontal="left" vertical="center" wrapText="1"/>
      <protection/>
    </xf>
    <xf numFmtId="0" fontId="42" fillId="0" borderId="38" xfId="0" applyFont="1" applyFill="1" applyBorder="1" applyAlignment="1">
      <alignment horizontal="center" textRotation="90" wrapText="1"/>
    </xf>
    <xf numFmtId="0" fontId="132" fillId="0" borderId="160" xfId="0" applyFont="1" applyBorder="1" applyAlignment="1">
      <alignment horizontal="center" textRotation="90" wrapText="1"/>
    </xf>
    <xf numFmtId="0" fontId="132" fillId="0" borderId="152" xfId="0" applyFont="1" applyBorder="1" applyAlignment="1">
      <alignment horizontal="center" textRotation="90" wrapText="1"/>
    </xf>
    <xf numFmtId="0" fontId="132" fillId="0" borderId="13" xfId="0" applyFont="1" applyBorder="1" applyAlignment="1">
      <alignment horizontal="center" textRotation="90" wrapText="1"/>
    </xf>
    <xf numFmtId="0" fontId="132" fillId="0" borderId="161" xfId="0" applyFont="1" applyBorder="1" applyAlignment="1">
      <alignment horizontal="center" textRotation="90" wrapText="1"/>
    </xf>
    <xf numFmtId="0" fontId="132" fillId="0" borderId="118" xfId="0" applyFont="1" applyBorder="1" applyAlignment="1">
      <alignment horizontal="center" textRotation="90" wrapText="1"/>
    </xf>
    <xf numFmtId="0" fontId="132" fillId="0" borderId="114" xfId="0" applyFont="1" applyBorder="1" applyAlignment="1">
      <alignment horizontal="center" textRotation="90" wrapText="1"/>
    </xf>
    <xf numFmtId="0" fontId="132" fillId="0" borderId="19" xfId="0" applyFont="1" applyBorder="1" applyAlignment="1">
      <alignment horizontal="center" textRotation="90" wrapText="1"/>
    </xf>
    <xf numFmtId="0" fontId="144" fillId="0" borderId="0" xfId="0" applyFont="1" applyAlignment="1">
      <alignment/>
    </xf>
    <xf numFmtId="0" fontId="37" fillId="34" borderId="105" xfId="33" applyFont="1" applyFill="1" applyBorder="1" applyAlignment="1">
      <alignment vertical="center" wrapText="1"/>
      <protection/>
    </xf>
    <xf numFmtId="0" fontId="126" fillId="0" borderId="26" xfId="0" applyFont="1" applyBorder="1" applyAlignment="1">
      <alignment horizontal="left"/>
    </xf>
    <xf numFmtId="0" fontId="145" fillId="0" borderId="26" xfId="0" applyFont="1" applyBorder="1" applyAlignment="1">
      <alignment horizontal="center"/>
    </xf>
    <xf numFmtId="0" fontId="126" fillId="0" borderId="26" xfId="0" applyFont="1" applyBorder="1" applyAlignment="1">
      <alignment horizontal="center"/>
    </xf>
    <xf numFmtId="0" fontId="125" fillId="0" borderId="26" xfId="0" applyFont="1" applyBorder="1" applyAlignment="1">
      <alignment horizontal="center"/>
    </xf>
    <xf numFmtId="0" fontId="125" fillId="0" borderId="0" xfId="0" applyFont="1" applyBorder="1" applyAlignment="1">
      <alignment horizontal="left" vertical="center"/>
    </xf>
    <xf numFmtId="0" fontId="125" fillId="0" borderId="0" xfId="0" applyFont="1" applyBorder="1" applyAlignment="1">
      <alignment horizontal="center"/>
    </xf>
    <xf numFmtId="0" fontId="125" fillId="0" borderId="0" xfId="0" applyFont="1" applyBorder="1" applyAlignment="1">
      <alignment horizontal="center" vertical="center"/>
    </xf>
    <xf numFmtId="0" fontId="37" fillId="34" borderId="15" xfId="33" applyFont="1" applyFill="1" applyBorder="1" applyAlignment="1">
      <alignment horizontal="center" vertical="center" wrapText="1"/>
      <protection/>
    </xf>
    <xf numFmtId="0" fontId="39" fillId="34" borderId="0" xfId="33" applyFont="1" applyFill="1" applyBorder="1" applyAlignment="1">
      <alignment horizontal="left" vertical="center" wrapText="1"/>
      <protection/>
    </xf>
    <xf numFmtId="0" fontId="39" fillId="34" borderId="21" xfId="33" applyFont="1" applyFill="1" applyBorder="1" applyAlignment="1">
      <alignment horizontal="left" vertical="center" wrapText="1"/>
      <protection/>
    </xf>
    <xf numFmtId="0" fontId="39" fillId="34" borderId="23" xfId="33" applyFont="1" applyFill="1" applyBorder="1" applyAlignment="1">
      <alignment horizontal="left" vertical="center" wrapText="1"/>
      <protection/>
    </xf>
    <xf numFmtId="0" fontId="39" fillId="34" borderId="22" xfId="33" applyFont="1" applyFill="1" applyBorder="1" applyAlignment="1">
      <alignment horizontal="left" vertical="center" wrapText="1"/>
      <protection/>
    </xf>
    <xf numFmtId="0" fontId="37" fillId="34" borderId="122" xfId="33" applyFont="1" applyFill="1" applyBorder="1" applyAlignment="1">
      <alignment horizontal="center" vertical="center" wrapText="1"/>
      <protection/>
    </xf>
    <xf numFmtId="0" fontId="142" fillId="34" borderId="108" xfId="0" applyFont="1" applyFill="1" applyBorder="1" applyAlignment="1">
      <alignment vertical="center" wrapText="1"/>
    </xf>
    <xf numFmtId="0" fontId="144" fillId="0" borderId="0" xfId="0" applyFont="1" applyFill="1" applyAlignment="1">
      <alignment/>
    </xf>
    <xf numFmtId="207" fontId="39" fillId="0" borderId="149" xfId="69" applyNumberFormat="1" applyFont="1" applyFill="1" applyBorder="1" applyAlignment="1">
      <alignment horizontal="right" vertical="center"/>
    </xf>
    <xf numFmtId="207" fontId="39" fillId="0" borderId="155" xfId="69" applyNumberFormat="1" applyFont="1" applyFill="1" applyBorder="1" applyAlignment="1">
      <alignment horizontal="right" vertical="center"/>
    </xf>
    <xf numFmtId="207" fontId="39" fillId="0" borderId="148" xfId="69" applyNumberFormat="1" applyFont="1" applyFill="1" applyBorder="1" applyAlignment="1">
      <alignment horizontal="right" vertical="center"/>
    </xf>
    <xf numFmtId="207" fontId="39" fillId="0" borderId="162" xfId="69" applyNumberFormat="1" applyFont="1" applyFill="1" applyBorder="1" applyAlignment="1">
      <alignment horizontal="right" vertical="center"/>
    </xf>
    <xf numFmtId="207" fontId="39" fillId="0" borderId="112" xfId="69" applyNumberFormat="1" applyFont="1" applyFill="1" applyBorder="1" applyAlignment="1">
      <alignment horizontal="right" vertical="center"/>
    </xf>
    <xf numFmtId="207" fontId="39" fillId="0" borderId="145" xfId="69" applyNumberFormat="1" applyFont="1" applyFill="1" applyBorder="1" applyAlignment="1">
      <alignment horizontal="right" vertical="center"/>
    </xf>
    <xf numFmtId="207" fontId="39" fillId="0" borderId="156" xfId="69" applyNumberFormat="1" applyFont="1" applyFill="1" applyBorder="1" applyAlignment="1">
      <alignment horizontal="right" vertical="center"/>
    </xf>
    <xf numFmtId="0" fontId="39" fillId="38" borderId="156" xfId="0" applyFont="1" applyFill="1" applyBorder="1" applyAlignment="1">
      <alignment horizontal="right" vertical="center"/>
    </xf>
    <xf numFmtId="0" fontId="39" fillId="38" borderId="145" xfId="0" applyFont="1" applyFill="1" applyBorder="1" applyAlignment="1">
      <alignment horizontal="right" vertical="center"/>
    </xf>
    <xf numFmtId="0" fontId="39" fillId="0" borderId="146" xfId="0" applyFont="1" applyFill="1" applyBorder="1" applyAlignment="1">
      <alignment horizontal="right" vertical="center"/>
    </xf>
    <xf numFmtId="0" fontId="39" fillId="0" borderId="145" xfId="0" applyFont="1" applyFill="1" applyBorder="1" applyAlignment="1">
      <alignment horizontal="right" vertical="center"/>
    </xf>
    <xf numFmtId="0" fontId="39" fillId="0" borderId="147" xfId="0" applyFont="1" applyFill="1" applyBorder="1" applyAlignment="1">
      <alignment horizontal="right" vertical="center"/>
    </xf>
    <xf numFmtId="0" fontId="39" fillId="0" borderId="149" xfId="0" applyFont="1" applyFill="1" applyBorder="1" applyAlignment="1">
      <alignment horizontal="right" vertical="center"/>
    </xf>
    <xf numFmtId="0" fontId="39" fillId="0" borderId="150" xfId="0" applyFont="1" applyFill="1" applyBorder="1" applyAlignment="1">
      <alignment horizontal="right" vertical="center"/>
    </xf>
    <xf numFmtId="194" fontId="144" fillId="0" borderId="0" xfId="0" applyNumberFormat="1" applyFont="1" applyAlignment="1">
      <alignment/>
    </xf>
    <xf numFmtId="1" fontId="144" fillId="0" borderId="0" xfId="0" applyNumberFormat="1" applyFont="1" applyAlignment="1">
      <alignment/>
    </xf>
    <xf numFmtId="207" fontId="39" fillId="0" borderId="16" xfId="69" applyNumberFormat="1" applyFont="1" applyFill="1" applyBorder="1" applyAlignment="1">
      <alignment horizontal="right" vertical="center"/>
    </xf>
    <xf numFmtId="207" fontId="39" fillId="0" borderId="48" xfId="69" applyNumberFormat="1" applyFont="1" applyFill="1" applyBorder="1" applyAlignment="1">
      <alignment horizontal="right" vertical="center"/>
    </xf>
    <xf numFmtId="207" fontId="39" fillId="0" borderId="163" xfId="69" applyNumberFormat="1" applyFont="1" applyFill="1" applyBorder="1" applyAlignment="1">
      <alignment horizontal="right" vertical="center"/>
    </xf>
    <xf numFmtId="207" fontId="39" fillId="0" borderId="154" xfId="69" applyNumberFormat="1" applyFont="1" applyFill="1" applyBorder="1" applyAlignment="1">
      <alignment horizontal="right" vertical="center"/>
    </xf>
    <xf numFmtId="207" fontId="39" fillId="0" borderId="152" xfId="69" applyNumberFormat="1" applyFont="1" applyFill="1" applyBorder="1" applyAlignment="1">
      <alignment horizontal="right" vertical="center"/>
    </xf>
    <xf numFmtId="207" fontId="39" fillId="0" borderId="10" xfId="69" applyNumberFormat="1" applyFont="1" applyFill="1" applyBorder="1" applyAlignment="1">
      <alignment horizontal="right" vertical="center"/>
    </xf>
    <xf numFmtId="207" fontId="39" fillId="0" borderId="14" xfId="69" applyNumberFormat="1" applyFont="1" applyFill="1" applyBorder="1" applyAlignment="1">
      <alignment horizontal="right" vertical="center"/>
    </xf>
    <xf numFmtId="207" fontId="39" fillId="0" borderId="52" xfId="69" applyNumberFormat="1" applyFont="1" applyFill="1" applyBorder="1" applyAlignment="1">
      <alignment horizontal="right" vertical="center"/>
    </xf>
    <xf numFmtId="0" fontId="39" fillId="38" borderId="14" xfId="0" applyFont="1" applyFill="1" applyBorder="1" applyAlignment="1">
      <alignment horizontal="right" vertical="center"/>
    </xf>
    <xf numFmtId="0" fontId="39" fillId="38" borderId="50" xfId="0" applyFont="1" applyFill="1" applyBorder="1" applyAlignment="1">
      <alignment horizontal="right" vertical="center"/>
    </xf>
    <xf numFmtId="0" fontId="39" fillId="0" borderId="51" xfId="0" applyFont="1" applyFill="1" applyBorder="1" applyAlignment="1">
      <alignment horizontal="right" vertical="center"/>
    </xf>
    <xf numFmtId="0" fontId="39" fillId="0" borderId="50" xfId="0" applyFont="1" applyFill="1" applyBorder="1" applyAlignment="1">
      <alignment horizontal="right" vertical="center"/>
    </xf>
    <xf numFmtId="0" fontId="39" fillId="0" borderId="47" xfId="0" applyFont="1" applyFill="1" applyBorder="1" applyAlignment="1">
      <alignment horizontal="right" vertical="center"/>
    </xf>
    <xf numFmtId="0" fontId="39" fillId="0" borderId="16" xfId="0" applyFont="1" applyFill="1" applyBorder="1" applyAlignment="1">
      <alignment horizontal="right" vertical="center"/>
    </xf>
    <xf numFmtId="0" fontId="39" fillId="0" borderId="106" xfId="0" applyFont="1" applyFill="1" applyBorder="1" applyAlignment="1">
      <alignment horizontal="right" vertical="center"/>
    </xf>
    <xf numFmtId="207" fontId="39" fillId="0" borderId="47" xfId="69" applyNumberFormat="1" applyFont="1" applyFill="1" applyBorder="1" applyAlignment="1">
      <alignment horizontal="right" vertical="center"/>
    </xf>
    <xf numFmtId="207" fontId="39" fillId="0" borderId="35" xfId="69" applyNumberFormat="1" applyFont="1" applyFill="1" applyBorder="1" applyAlignment="1">
      <alignment horizontal="right" vertical="center"/>
    </xf>
    <xf numFmtId="207" fontId="39" fillId="0" borderId="0" xfId="69" applyNumberFormat="1" applyFont="1" applyFill="1" applyBorder="1" applyAlignment="1">
      <alignment horizontal="right" vertical="center"/>
    </xf>
    <xf numFmtId="207" fontId="39" fillId="0" borderId="164" xfId="69" applyNumberFormat="1" applyFont="1" applyFill="1" applyBorder="1" applyAlignment="1">
      <alignment horizontal="right" vertical="center"/>
    </xf>
    <xf numFmtId="0" fontId="39" fillId="38" borderId="15" xfId="0" applyFont="1" applyFill="1" applyBorder="1" applyAlignment="1">
      <alignment horizontal="right" vertical="center"/>
    </xf>
    <xf numFmtId="0" fontId="44" fillId="0" borderId="0" xfId="0" applyFont="1" applyFill="1" applyAlignment="1" quotePrefix="1">
      <alignment horizontal="left" vertical="center"/>
    </xf>
    <xf numFmtId="207" fontId="39" fillId="0" borderId="37" xfId="69" applyNumberFormat="1" applyFont="1" applyFill="1" applyBorder="1" applyAlignment="1">
      <alignment horizontal="right" vertical="center"/>
    </xf>
    <xf numFmtId="207" fontId="39" fillId="0" borderId="40" xfId="69" applyNumberFormat="1" applyFont="1" applyFill="1" applyBorder="1" applyAlignment="1">
      <alignment horizontal="right" vertical="center"/>
    </xf>
    <xf numFmtId="207" fontId="39" fillId="0" borderId="165" xfId="69" applyNumberFormat="1" applyFont="1" applyFill="1" applyBorder="1" applyAlignment="1">
      <alignment horizontal="right" vertical="center"/>
    </xf>
    <xf numFmtId="207" fontId="39" fillId="0" borderId="135" xfId="69" applyNumberFormat="1" applyFont="1" applyFill="1" applyBorder="1" applyAlignment="1">
      <alignment horizontal="right" vertical="center"/>
    </xf>
    <xf numFmtId="207" fontId="39" fillId="0" borderId="39" xfId="69" applyNumberFormat="1" applyFont="1" applyFill="1" applyBorder="1" applyAlignment="1">
      <alignment horizontal="right" vertical="center"/>
    </xf>
    <xf numFmtId="0" fontId="39" fillId="38" borderId="0" xfId="0" applyFont="1" applyFill="1" applyBorder="1" applyAlignment="1">
      <alignment horizontal="right" vertical="center"/>
    </xf>
    <xf numFmtId="0" fontId="39" fillId="38" borderId="39" xfId="0" applyFont="1" applyFill="1" applyBorder="1" applyAlignment="1">
      <alignment horizontal="right" vertical="center"/>
    </xf>
    <xf numFmtId="0" fontId="39" fillId="0" borderId="20" xfId="0" applyFont="1" applyFill="1" applyBorder="1" applyAlignment="1">
      <alignment horizontal="right" vertical="center"/>
    </xf>
    <xf numFmtId="0" fontId="39" fillId="0" borderId="39" xfId="0" applyFont="1" applyFill="1" applyBorder="1" applyAlignment="1">
      <alignment horizontal="right" vertical="center"/>
    </xf>
    <xf numFmtId="0" fontId="39" fillId="0" borderId="36" xfId="0" applyFont="1" applyFill="1" applyBorder="1" applyAlignment="1">
      <alignment horizontal="right" vertical="center"/>
    </xf>
    <xf numFmtId="0" fontId="39" fillId="0" borderId="35" xfId="0" applyFont="1" applyFill="1" applyBorder="1" applyAlignment="1">
      <alignment horizontal="right" vertical="center"/>
    </xf>
    <xf numFmtId="0" fontId="39" fillId="0" borderId="28" xfId="0" applyFont="1" applyFill="1" applyBorder="1" applyAlignment="1">
      <alignment horizontal="right" vertical="center"/>
    </xf>
    <xf numFmtId="207" fontId="39" fillId="0" borderId="61" xfId="69" applyNumberFormat="1" applyFont="1" applyFill="1" applyBorder="1" applyAlignment="1">
      <alignment horizontal="right" vertical="center"/>
    </xf>
    <xf numFmtId="207" fontId="39" fillId="0" borderId="56" xfId="69" applyNumberFormat="1" applyFont="1" applyFill="1" applyBorder="1" applyAlignment="1">
      <alignment horizontal="right" vertical="center"/>
    </xf>
    <xf numFmtId="207" fontId="39" fillId="0" borderId="21" xfId="69" applyNumberFormat="1" applyFont="1" applyFill="1" applyBorder="1" applyAlignment="1">
      <alignment horizontal="right" vertical="center"/>
    </xf>
    <xf numFmtId="207" fontId="39" fillId="0" borderId="45" xfId="69" applyNumberFormat="1" applyFont="1" applyFill="1" applyBorder="1" applyAlignment="1">
      <alignment horizontal="right" vertical="center"/>
    </xf>
    <xf numFmtId="207" fontId="39" fillId="0" borderId="41" xfId="69" applyNumberFormat="1" applyFont="1" applyFill="1" applyBorder="1" applyAlignment="1">
      <alignment horizontal="right" vertical="center"/>
    </xf>
    <xf numFmtId="207" fontId="39" fillId="0" borderId="74" xfId="69" applyNumberFormat="1" applyFont="1" applyFill="1" applyBorder="1" applyAlignment="1">
      <alignment horizontal="right" vertical="center"/>
    </xf>
    <xf numFmtId="0" fontId="39" fillId="38" borderId="21" xfId="0" applyFont="1" applyFill="1" applyBorder="1" applyAlignment="1">
      <alignment horizontal="right" vertical="center"/>
    </xf>
    <xf numFmtId="0" fontId="39" fillId="38" borderId="45" xfId="0" applyFont="1" applyFill="1" applyBorder="1" applyAlignment="1">
      <alignment horizontal="right" vertical="center"/>
    </xf>
    <xf numFmtId="0" fontId="39" fillId="0" borderId="46" xfId="0" applyFont="1" applyFill="1" applyBorder="1" applyAlignment="1">
      <alignment horizontal="right" vertical="center"/>
    </xf>
    <xf numFmtId="0" fontId="39" fillId="0" borderId="45" xfId="0" applyFont="1" applyFill="1" applyBorder="1" applyAlignment="1">
      <alignment horizontal="right" vertical="center"/>
    </xf>
    <xf numFmtId="0" fontId="39" fillId="0" borderId="42" xfId="0" applyFont="1" applyFill="1" applyBorder="1" applyAlignment="1">
      <alignment horizontal="right" vertical="center"/>
    </xf>
    <xf numFmtId="0" fontId="39" fillId="0" borderId="41" xfId="0" applyFont="1" applyFill="1" applyBorder="1" applyAlignment="1">
      <alignment horizontal="right" vertical="center"/>
    </xf>
    <xf numFmtId="0" fontId="39" fillId="0" borderId="43" xfId="0" applyFont="1" applyFill="1" applyBorder="1" applyAlignment="1">
      <alignment horizontal="right" vertical="center"/>
    </xf>
    <xf numFmtId="207" fontId="39" fillId="0" borderId="157" xfId="69" applyNumberFormat="1" applyFont="1" applyFill="1" applyBorder="1" applyAlignment="1">
      <alignment horizontal="right" vertical="center"/>
    </xf>
    <xf numFmtId="207" fontId="39" fillId="0" borderId="42" xfId="69" applyNumberFormat="1" applyFont="1" applyFill="1" applyBorder="1" applyAlignment="1">
      <alignment horizontal="right" vertical="center"/>
    </xf>
    <xf numFmtId="207" fontId="39" fillId="0" borderId="60" xfId="69" applyNumberFormat="1" applyFont="1" applyFill="1" applyBorder="1" applyAlignment="1">
      <alignment horizontal="right" vertical="center"/>
    </xf>
    <xf numFmtId="207" fontId="39" fillId="0" borderId="29" xfId="69" applyNumberFormat="1" applyFont="1" applyFill="1" applyBorder="1" applyAlignment="1">
      <alignment horizontal="right" vertical="center"/>
    </xf>
    <xf numFmtId="207" fontId="39" fillId="0" borderId="133" xfId="69" applyNumberFormat="1" applyFont="1" applyFill="1" applyBorder="1" applyAlignment="1">
      <alignment horizontal="right" vertical="center"/>
    </xf>
    <xf numFmtId="0" fontId="39" fillId="38" borderId="117" xfId="0" applyFont="1" applyFill="1" applyBorder="1" applyAlignment="1">
      <alignment horizontal="right" vertical="center"/>
    </xf>
    <xf numFmtId="207" fontId="39" fillId="0" borderId="36" xfId="69" applyNumberFormat="1" applyFont="1" applyFill="1" applyBorder="1" applyAlignment="1">
      <alignment horizontal="right" vertical="center"/>
    </xf>
    <xf numFmtId="207" fontId="39" fillId="0" borderId="129" xfId="69" applyNumberFormat="1" applyFont="1" applyFill="1" applyBorder="1" applyAlignment="1">
      <alignment horizontal="right" vertical="center"/>
    </xf>
    <xf numFmtId="0" fontId="39" fillId="38" borderId="30" xfId="0" applyFont="1" applyFill="1" applyBorder="1" applyAlignment="1">
      <alignment horizontal="right" vertical="center"/>
    </xf>
    <xf numFmtId="207" fontId="39" fillId="0" borderId="166" xfId="69" applyNumberFormat="1" applyFont="1" applyFill="1" applyBorder="1" applyAlignment="1">
      <alignment horizontal="right" vertical="center"/>
    </xf>
    <xf numFmtId="207" fontId="39" fillId="0" borderId="167" xfId="69" applyNumberFormat="1" applyFont="1" applyFill="1" applyBorder="1" applyAlignment="1">
      <alignment horizontal="right" vertical="center"/>
    </xf>
    <xf numFmtId="207" fontId="39" fillId="0" borderId="168" xfId="69" applyNumberFormat="1" applyFont="1" applyFill="1" applyBorder="1" applyAlignment="1">
      <alignment horizontal="right" vertical="center"/>
    </xf>
    <xf numFmtId="207" fontId="39" fillId="0" borderId="132" xfId="69" applyNumberFormat="1" applyFont="1" applyFill="1" applyBorder="1" applyAlignment="1">
      <alignment horizontal="right" vertical="center"/>
    </xf>
    <xf numFmtId="207" fontId="39" fillId="0" borderId="169" xfId="69" applyNumberFormat="1" applyFont="1" applyFill="1" applyBorder="1" applyAlignment="1">
      <alignment horizontal="right" vertical="center"/>
    </xf>
    <xf numFmtId="0" fontId="39" fillId="38" borderId="131" xfId="0" applyFont="1" applyFill="1" applyBorder="1" applyAlignment="1">
      <alignment horizontal="right" vertical="center"/>
    </xf>
    <xf numFmtId="0" fontId="39" fillId="38" borderId="170" xfId="0" applyFont="1" applyFill="1" applyBorder="1" applyAlignment="1">
      <alignment horizontal="right" vertical="center"/>
    </xf>
    <xf numFmtId="0" fontId="39" fillId="0" borderId="171" xfId="0" applyFont="1" applyFill="1" applyBorder="1" applyAlignment="1">
      <alignment horizontal="right" vertical="center"/>
    </xf>
    <xf numFmtId="0" fontId="39" fillId="0" borderId="170" xfId="0" applyFont="1" applyFill="1" applyBorder="1" applyAlignment="1">
      <alignment horizontal="right" vertical="center"/>
    </xf>
    <xf numFmtId="0" fontId="39" fillId="0" borderId="168" xfId="0" applyFont="1" applyFill="1" applyBorder="1" applyAlignment="1">
      <alignment horizontal="right" vertical="center"/>
    </xf>
    <xf numFmtId="0" fontId="39" fillId="0" borderId="166" xfId="0" applyFont="1" applyFill="1" applyBorder="1" applyAlignment="1">
      <alignment horizontal="right" vertical="center"/>
    </xf>
    <xf numFmtId="0" fontId="39" fillId="0" borderId="172" xfId="0" applyFont="1" applyFill="1" applyBorder="1" applyAlignment="1">
      <alignment horizontal="right" vertical="center"/>
    </xf>
    <xf numFmtId="207" fontId="39" fillId="0" borderId="50" xfId="69" applyNumberFormat="1" applyFont="1" applyFill="1" applyBorder="1" applyAlignment="1">
      <alignment horizontal="right" vertical="center"/>
    </xf>
    <xf numFmtId="0" fontId="144" fillId="0" borderId="0" xfId="0" applyFont="1" applyFill="1" applyBorder="1" applyAlignment="1">
      <alignment/>
    </xf>
    <xf numFmtId="207" fontId="39" fillId="0" borderId="53" xfId="69" applyNumberFormat="1" applyFont="1" applyFill="1" applyBorder="1" applyAlignment="1">
      <alignment horizontal="right" vertical="center"/>
    </xf>
    <xf numFmtId="207" fontId="39" fillId="0" borderId="98" xfId="69" applyNumberFormat="1" applyFont="1" applyFill="1" applyBorder="1" applyAlignment="1">
      <alignment horizontal="right" vertical="center"/>
    </xf>
    <xf numFmtId="207" fontId="39" fillId="0" borderId="100" xfId="69" applyNumberFormat="1" applyFont="1" applyFill="1" applyBorder="1" applyAlignment="1">
      <alignment horizontal="right" vertical="center"/>
    </xf>
    <xf numFmtId="207" fontId="39" fillId="0" borderId="22" xfId="69" applyNumberFormat="1" applyFont="1" applyFill="1" applyBorder="1" applyAlignment="1">
      <alignment horizontal="right" vertical="center"/>
    </xf>
    <xf numFmtId="207" fontId="39" fillId="0" borderId="173" xfId="69" applyNumberFormat="1" applyFont="1" applyFill="1" applyBorder="1" applyAlignment="1">
      <alignment horizontal="right" vertical="center"/>
    </xf>
    <xf numFmtId="0" fontId="39" fillId="38" borderId="116" xfId="0" applyFont="1" applyFill="1" applyBorder="1" applyAlignment="1">
      <alignment horizontal="right" vertical="center"/>
    </xf>
    <xf numFmtId="0" fontId="39" fillId="38" borderId="101" xfId="0" applyFont="1" applyFill="1" applyBorder="1" applyAlignment="1">
      <alignment horizontal="right" vertical="center"/>
    </xf>
    <xf numFmtId="0" fontId="39" fillId="0" borderId="25" xfId="0" applyFont="1" applyFill="1" applyBorder="1" applyAlignment="1">
      <alignment horizontal="right" vertical="center"/>
    </xf>
    <xf numFmtId="0" fontId="39" fillId="0" borderId="101" xfId="0" applyFont="1" applyFill="1" applyBorder="1" applyAlignment="1">
      <alignment horizontal="right" vertical="center"/>
    </xf>
    <xf numFmtId="0" fontId="39" fillId="0" borderId="100" xfId="0" applyFont="1" applyFill="1" applyBorder="1" applyAlignment="1">
      <alignment horizontal="right" vertical="center"/>
    </xf>
    <xf numFmtId="0" fontId="39" fillId="0" borderId="53" xfId="0" applyFont="1" applyFill="1" applyBorder="1" applyAlignment="1">
      <alignment horizontal="right" vertical="center"/>
    </xf>
    <xf numFmtId="0" fontId="39" fillId="0" borderId="54" xfId="0" applyFont="1" applyFill="1" applyBorder="1" applyAlignment="1">
      <alignment horizontal="right" vertical="center"/>
    </xf>
    <xf numFmtId="207" fontId="39" fillId="0" borderId="11" xfId="69" applyNumberFormat="1" applyFont="1" applyFill="1" applyBorder="1" applyAlignment="1">
      <alignment horizontal="right" vertical="center"/>
    </xf>
    <xf numFmtId="207" fontId="39" fillId="0" borderId="134" xfId="69" applyNumberFormat="1" applyFont="1" applyFill="1" applyBorder="1" applyAlignment="1">
      <alignment horizontal="right" vertical="center"/>
    </xf>
    <xf numFmtId="207" fontId="39" fillId="0" borderId="151" xfId="69" applyNumberFormat="1" applyFont="1" applyFill="1" applyBorder="1" applyAlignment="1">
      <alignment horizontal="right" vertical="center"/>
    </xf>
    <xf numFmtId="207" fontId="39" fillId="0" borderId="27" xfId="69" applyNumberFormat="1" applyFont="1" applyFill="1" applyBorder="1" applyAlignment="1">
      <alignment horizontal="right" vertical="center"/>
    </xf>
    <xf numFmtId="207" fontId="39" fillId="0" borderId="136" xfId="69" applyNumberFormat="1" applyFont="1" applyFill="1" applyBorder="1" applyAlignment="1">
      <alignment horizontal="right" vertical="center"/>
    </xf>
    <xf numFmtId="207" fontId="39" fillId="0" borderId="137" xfId="69" applyNumberFormat="1" applyFont="1" applyFill="1" applyBorder="1" applyAlignment="1">
      <alignment horizontal="right" vertical="center"/>
    </xf>
    <xf numFmtId="0" fontId="39" fillId="38" borderId="127" xfId="0" applyFont="1" applyFill="1" applyBorder="1" applyAlignment="1">
      <alignment horizontal="right" vertical="center"/>
    </xf>
    <xf numFmtId="0" fontId="39" fillId="38" borderId="128" xfId="0" applyFont="1" applyFill="1" applyBorder="1" applyAlignment="1">
      <alignment horizontal="right" vertical="center"/>
    </xf>
    <xf numFmtId="0" fontId="39" fillId="0" borderId="138" xfId="0" applyFont="1" applyFill="1" applyBorder="1" applyAlignment="1">
      <alignment horizontal="right" vertical="center"/>
    </xf>
    <xf numFmtId="0" fontId="39" fillId="0" borderId="128" xfId="0" applyFont="1" applyFill="1" applyBorder="1" applyAlignment="1">
      <alignment horizontal="right" vertical="center"/>
    </xf>
    <xf numFmtId="0" fontId="39" fillId="0" borderId="136" xfId="0" applyFont="1" applyFill="1" applyBorder="1" applyAlignment="1">
      <alignment horizontal="right" vertical="center"/>
    </xf>
    <xf numFmtId="0" fontId="39" fillId="0" borderId="134" xfId="0" applyFont="1" applyFill="1" applyBorder="1" applyAlignment="1">
      <alignment horizontal="right" vertical="center"/>
    </xf>
    <xf numFmtId="0" fontId="39" fillId="0" borderId="139" xfId="0" applyFont="1" applyFill="1" applyBorder="1" applyAlignment="1">
      <alignment horizontal="right" vertical="center"/>
    </xf>
    <xf numFmtId="207" fontId="39" fillId="0" borderId="57" xfId="69" applyNumberFormat="1" applyFont="1" applyFill="1" applyBorder="1" applyAlignment="1">
      <alignment horizontal="right" vertical="center"/>
    </xf>
    <xf numFmtId="207" fontId="39" fillId="0" borderId="58" xfId="69" applyNumberFormat="1" applyFont="1" applyFill="1" applyBorder="1" applyAlignment="1">
      <alignment horizontal="right" vertical="center"/>
    </xf>
    <xf numFmtId="207" fontId="39" fillId="0" borderId="62" xfId="69" applyNumberFormat="1" applyFont="1" applyFill="1" applyBorder="1" applyAlignment="1">
      <alignment horizontal="right" vertical="center"/>
    </xf>
    <xf numFmtId="207" fontId="39" fillId="0" borderId="23" xfId="69" applyNumberFormat="1" applyFont="1" applyFill="1" applyBorder="1" applyAlignment="1">
      <alignment horizontal="right" vertical="center"/>
    </xf>
    <xf numFmtId="207" fontId="39" fillId="0" borderId="174" xfId="69" applyNumberFormat="1" applyFont="1" applyFill="1" applyBorder="1" applyAlignment="1">
      <alignment horizontal="right" vertical="center"/>
    </xf>
    <xf numFmtId="207" fontId="39" fillId="0" borderId="79" xfId="69" applyNumberFormat="1" applyFont="1" applyFill="1" applyBorder="1" applyAlignment="1">
      <alignment horizontal="right" vertical="center"/>
    </xf>
    <xf numFmtId="207" fontId="39" fillId="0" borderId="80" xfId="69" applyNumberFormat="1" applyFont="1" applyFill="1" applyBorder="1" applyAlignment="1">
      <alignment horizontal="right" vertical="center"/>
    </xf>
    <xf numFmtId="207" fontId="39" fillId="0" borderId="175" xfId="69" applyNumberFormat="1" applyFont="1" applyFill="1" applyBorder="1" applyAlignment="1">
      <alignment horizontal="right" vertical="center"/>
    </xf>
    <xf numFmtId="0" fontId="39" fillId="38" borderId="121" xfId="0" applyFont="1" applyFill="1" applyBorder="1" applyAlignment="1">
      <alignment horizontal="right" vertical="center"/>
    </xf>
    <xf numFmtId="0" fontId="39" fillId="38" borderId="55" xfId="0" applyFont="1" applyFill="1" applyBorder="1" applyAlignment="1">
      <alignment horizontal="right" vertical="center"/>
    </xf>
    <xf numFmtId="0" fontId="39" fillId="0" borderId="80" xfId="0" applyFont="1" applyFill="1" applyBorder="1" applyAlignment="1">
      <alignment horizontal="right" vertical="center"/>
    </xf>
    <xf numFmtId="0" fontId="39" fillId="0" borderId="55" xfId="0" applyFont="1" applyFill="1" applyBorder="1" applyAlignment="1">
      <alignment horizontal="right" vertical="center"/>
    </xf>
    <xf numFmtId="0" fontId="39" fillId="0" borderId="62" xfId="0" applyFont="1" applyFill="1" applyBorder="1" applyAlignment="1">
      <alignment horizontal="right" vertical="center"/>
    </xf>
    <xf numFmtId="0" fontId="39" fillId="0" borderId="57" xfId="0" applyFont="1" applyFill="1" applyBorder="1" applyAlignment="1">
      <alignment horizontal="right" vertical="center"/>
    </xf>
    <xf numFmtId="0" fontId="39" fillId="0" borderId="176" xfId="0" applyFont="1" applyFill="1" applyBorder="1" applyAlignment="1">
      <alignment horizontal="right" vertical="center"/>
    </xf>
    <xf numFmtId="207" fontId="39" fillId="0" borderId="114" xfId="69" applyNumberFormat="1" applyFont="1" applyFill="1" applyBorder="1" applyAlignment="1">
      <alignment horizontal="right" vertical="center"/>
    </xf>
    <xf numFmtId="207" fontId="39" fillId="0" borderId="13" xfId="69" applyNumberFormat="1" applyFont="1" applyFill="1" applyBorder="1" applyAlignment="1">
      <alignment horizontal="right" vertical="center"/>
    </xf>
    <xf numFmtId="0" fontId="39" fillId="38" borderId="17" xfId="0" applyFont="1" applyFill="1" applyBorder="1" applyAlignment="1">
      <alignment horizontal="right" vertical="center"/>
    </xf>
    <xf numFmtId="0" fontId="39" fillId="38" borderId="152" xfId="0" applyFont="1" applyFill="1" applyBorder="1" applyAlignment="1">
      <alignment horizontal="right" vertical="center"/>
    </xf>
    <xf numFmtId="0" fontId="39" fillId="0" borderId="118" xfId="0" applyFont="1" applyFill="1" applyBorder="1" applyAlignment="1">
      <alignment horizontal="right" vertical="center"/>
    </xf>
    <xf numFmtId="0" fontId="39" fillId="0" borderId="152" xfId="0" applyFont="1" applyFill="1" applyBorder="1" applyAlignment="1">
      <alignment horizontal="right" vertical="center"/>
    </xf>
    <xf numFmtId="0" fontId="39" fillId="0" borderId="13" xfId="0" applyFont="1" applyFill="1" applyBorder="1" applyAlignment="1">
      <alignment horizontal="right" vertical="center"/>
    </xf>
    <xf numFmtId="0" fontId="39" fillId="0" borderId="11" xfId="0" applyFont="1" applyFill="1" applyBorder="1" applyAlignment="1">
      <alignment horizontal="right" vertical="center"/>
    </xf>
    <xf numFmtId="0" fontId="39" fillId="0" borderId="19" xfId="0" applyFont="1" applyFill="1" applyBorder="1" applyAlignment="1">
      <alignment horizontal="right" vertical="center"/>
    </xf>
    <xf numFmtId="0" fontId="129" fillId="0" borderId="0" xfId="0" applyFont="1" applyFill="1" applyAlignment="1">
      <alignment vertical="center"/>
    </xf>
    <xf numFmtId="194" fontId="8" fillId="0" borderId="121" xfId="0" applyNumberFormat="1" applyFont="1" applyFill="1" applyBorder="1" applyAlignment="1">
      <alignment horizontal="right"/>
    </xf>
    <xf numFmtId="194" fontId="8" fillId="0" borderId="55" xfId="0" applyNumberFormat="1" applyFont="1" applyFill="1" applyBorder="1" applyAlignment="1">
      <alignment horizontal="right"/>
    </xf>
    <xf numFmtId="0" fontId="39" fillId="0" borderId="26" xfId="33" applyFont="1" applyFill="1" applyBorder="1" applyAlignment="1">
      <alignment horizontal="right" vertical="center"/>
      <protection/>
    </xf>
    <xf numFmtId="0" fontId="43" fillId="0" borderId="26" xfId="0" applyFont="1" applyBorder="1" applyAlignment="1">
      <alignment/>
    </xf>
    <xf numFmtId="0" fontId="146" fillId="0" borderId="26" xfId="0" applyFont="1" applyBorder="1" applyAlignment="1">
      <alignment textRotation="90"/>
    </xf>
    <xf numFmtId="0" fontId="126" fillId="0" borderId="26" xfId="0" applyFont="1" applyBorder="1" applyAlignment="1">
      <alignment vertical="center"/>
    </xf>
    <xf numFmtId="0" fontId="145" fillId="0" borderId="26" xfId="0" applyFont="1" applyBorder="1" applyAlignment="1">
      <alignment/>
    </xf>
    <xf numFmtId="0" fontId="145" fillId="0" borderId="26" xfId="0" applyFont="1" applyBorder="1" applyAlignment="1">
      <alignment/>
    </xf>
    <xf numFmtId="0" fontId="147" fillId="0" borderId="26" xfId="0" applyFont="1" applyBorder="1" applyAlignment="1">
      <alignment/>
    </xf>
    <xf numFmtId="0" fontId="147" fillId="0" borderId="159" xfId="0" applyFont="1" applyBorder="1" applyAlignment="1">
      <alignment/>
    </xf>
    <xf numFmtId="0" fontId="39" fillId="0" borderId="0" xfId="33" applyFont="1" applyFill="1" applyBorder="1">
      <alignment/>
      <protection/>
    </xf>
    <xf numFmtId="0" fontId="148" fillId="0" borderId="11" xfId="58" applyFont="1" applyFill="1" applyBorder="1" applyAlignment="1">
      <alignment horizontal="center" vertical="center" wrapText="1"/>
      <protection/>
    </xf>
    <xf numFmtId="0" fontId="149" fillId="0" borderId="11" xfId="58" applyFont="1" applyFill="1" applyBorder="1" applyAlignment="1">
      <alignment horizontal="left" vertical="center" wrapText="1"/>
      <protection/>
    </xf>
    <xf numFmtId="2" fontId="148" fillId="0" borderId="11" xfId="58" applyNumberFormat="1" applyFont="1" applyFill="1" applyBorder="1" applyAlignment="1">
      <alignment horizontal="center" vertical="center" wrapText="1"/>
      <protection/>
    </xf>
    <xf numFmtId="2" fontId="149" fillId="0" borderId="11" xfId="58" applyNumberFormat="1" applyFont="1" applyFill="1" applyBorder="1" applyAlignment="1">
      <alignment horizontal="left" vertical="center" wrapText="1"/>
      <protection/>
    </xf>
    <xf numFmtId="2" fontId="149" fillId="0" borderId="153" xfId="58" applyNumberFormat="1" applyFont="1" applyFill="1" applyBorder="1" applyAlignment="1">
      <alignment horizontal="left" vertical="center" wrapText="1"/>
      <protection/>
    </xf>
    <xf numFmtId="0" fontId="99" fillId="0" borderId="0" xfId="0" applyFont="1" applyAlignment="1">
      <alignment horizontal="center"/>
    </xf>
    <xf numFmtId="0" fontId="99" fillId="0" borderId="0" xfId="0" applyFont="1" applyAlignment="1">
      <alignment horizontal="left"/>
    </xf>
    <xf numFmtId="0" fontId="125" fillId="0" borderId="0" xfId="0" applyFont="1" applyAlignment="1">
      <alignment horizontal="left" vertical="center"/>
    </xf>
    <xf numFmtId="0" fontId="125" fillId="0" borderId="0" xfId="0" applyFont="1" applyAlignment="1">
      <alignment horizontal="center" vertical="center"/>
    </xf>
    <xf numFmtId="0" fontId="125" fillId="0" borderId="73" xfId="0" applyFont="1" applyBorder="1" applyAlignment="1">
      <alignment horizontal="center"/>
    </xf>
    <xf numFmtId="0" fontId="148" fillId="0" borderId="16" xfId="58" applyFont="1" applyFill="1" applyBorder="1" applyAlignment="1">
      <alignment horizontal="center" vertical="center" wrapText="1"/>
      <protection/>
    </xf>
    <xf numFmtId="0" fontId="149" fillId="0" borderId="16" xfId="58" applyFont="1" applyFill="1" applyBorder="1" applyAlignment="1">
      <alignment horizontal="left" vertical="center" wrapText="1"/>
      <protection/>
    </xf>
    <xf numFmtId="2" fontId="148" fillId="0" borderId="16" xfId="58" applyNumberFormat="1" applyFont="1" applyFill="1" applyBorder="1" applyAlignment="1">
      <alignment horizontal="center" vertical="center" wrapText="1"/>
      <protection/>
    </xf>
    <xf numFmtId="2" fontId="149" fillId="0" borderId="16" xfId="58" applyNumberFormat="1" applyFont="1" applyFill="1" applyBorder="1" applyAlignment="1">
      <alignment horizontal="left" vertical="center" wrapText="1"/>
      <protection/>
    </xf>
    <xf numFmtId="0" fontId="149" fillId="43" borderId="16" xfId="58" applyFont="1" applyFill="1" applyBorder="1" applyAlignment="1">
      <alignment horizontal="left" vertical="center" wrapText="1"/>
      <protection/>
    </xf>
    <xf numFmtId="2" fontId="148" fillId="0" borderId="153" xfId="58" applyNumberFormat="1" applyFont="1" applyFill="1" applyBorder="1" applyAlignment="1">
      <alignment horizontal="center" vertical="center" wrapText="1"/>
      <protection/>
    </xf>
    <xf numFmtId="0" fontId="150" fillId="39" borderId="31" xfId="33" applyFont="1" applyFill="1" applyBorder="1" applyAlignment="1">
      <alignment horizontal="center" textRotation="90" wrapText="1"/>
      <protection/>
    </xf>
    <xf numFmtId="0" fontId="150" fillId="39" borderId="143" xfId="33" applyFont="1" applyFill="1" applyBorder="1" applyAlignment="1">
      <alignment horizontal="center" textRotation="90" wrapText="1"/>
      <protection/>
    </xf>
    <xf numFmtId="0" fontId="125" fillId="0" borderId="96" xfId="0" applyFont="1" applyBorder="1" applyAlignment="1">
      <alignment horizontal="center" textRotation="90" wrapText="1"/>
    </xf>
    <xf numFmtId="0" fontId="125" fillId="0" borderId="143" xfId="0" applyFont="1" applyBorder="1" applyAlignment="1">
      <alignment horizontal="center" textRotation="90" wrapText="1"/>
    </xf>
    <xf numFmtId="0" fontId="125" fillId="0" borderId="177" xfId="0" applyFont="1" applyBorder="1" applyAlignment="1">
      <alignment horizontal="center" textRotation="90" wrapText="1"/>
    </xf>
    <xf numFmtId="0" fontId="125" fillId="0" borderId="33" xfId="0" applyFont="1" applyBorder="1" applyAlignment="1">
      <alignment horizontal="center" textRotation="90" wrapText="1"/>
    </xf>
    <xf numFmtId="0" fontId="125" fillId="0" borderId="126" xfId="0" applyFont="1" applyBorder="1" applyAlignment="1">
      <alignment horizontal="center" textRotation="90" wrapText="1"/>
    </xf>
    <xf numFmtId="0" fontId="37" fillId="0" borderId="125" xfId="33" applyFont="1" applyFill="1" applyBorder="1" applyAlignment="1">
      <alignment horizontal="left" vertical="center"/>
      <protection/>
    </xf>
    <xf numFmtId="0" fontId="37" fillId="34" borderId="22" xfId="33" applyFont="1" applyFill="1" applyBorder="1" applyAlignment="1">
      <alignment horizontal="left" vertical="center" wrapText="1"/>
      <protection/>
    </xf>
    <xf numFmtId="0" fontId="148" fillId="43" borderId="16" xfId="58" applyFont="1" applyFill="1" applyBorder="1" applyAlignment="1">
      <alignment horizontal="center" vertical="center" wrapText="1"/>
      <protection/>
    </xf>
    <xf numFmtId="0" fontId="37" fillId="43" borderId="16" xfId="58" applyFont="1" applyFill="1" applyBorder="1" applyAlignment="1">
      <alignment horizontal="center" vertical="center"/>
      <protection/>
    </xf>
    <xf numFmtId="0" fontId="37" fillId="34" borderId="22" xfId="33" applyFont="1" applyFill="1" applyBorder="1" applyAlignment="1">
      <alignment horizontal="left" vertical="center"/>
      <protection/>
    </xf>
    <xf numFmtId="0" fontId="37" fillId="43" borderId="16" xfId="58" applyFont="1" applyFill="1" applyBorder="1" applyAlignment="1">
      <alignment horizontal="center" vertical="center" wrapText="1"/>
      <protection/>
    </xf>
    <xf numFmtId="0" fontId="39" fillId="43" borderId="16" xfId="58" applyFont="1" applyFill="1" applyBorder="1" applyAlignment="1">
      <alignment horizontal="left" vertical="center" wrapText="1"/>
      <protection/>
    </xf>
    <xf numFmtId="0" fontId="138" fillId="0" borderId="0" xfId="0" applyFont="1" applyFill="1" applyAlignment="1">
      <alignment/>
    </xf>
    <xf numFmtId="1" fontId="39" fillId="0" borderId="156" xfId="33" applyNumberFormat="1" applyFont="1" applyFill="1" applyBorder="1" applyAlignment="1">
      <alignment horizontal="right" vertical="center"/>
      <protection/>
    </xf>
    <xf numFmtId="1" fontId="39" fillId="0" borderId="149" xfId="33" applyNumberFormat="1" applyFont="1" applyFill="1" applyBorder="1" applyAlignment="1">
      <alignment horizontal="right" vertical="center"/>
      <protection/>
    </xf>
    <xf numFmtId="1" fontId="39" fillId="0" borderId="147" xfId="33" applyNumberFormat="1" applyFont="1" applyFill="1" applyBorder="1" applyAlignment="1">
      <alignment horizontal="right" vertical="center"/>
      <protection/>
    </xf>
    <xf numFmtId="1" fontId="39" fillId="0" borderId="145" xfId="33" applyNumberFormat="1" applyFont="1" applyFill="1" applyBorder="1" applyAlignment="1">
      <alignment horizontal="right" vertical="center"/>
      <protection/>
    </xf>
    <xf numFmtId="1" fontId="39" fillId="0" borderId="14" xfId="33" applyNumberFormat="1" applyFont="1" applyFill="1" applyBorder="1" applyAlignment="1">
      <alignment horizontal="right" vertical="center"/>
      <protection/>
    </xf>
    <xf numFmtId="1" fontId="39" fillId="0" borderId="48" xfId="33" applyNumberFormat="1" applyFont="1" applyFill="1" applyBorder="1" applyAlignment="1">
      <alignment horizontal="right" vertical="center"/>
      <protection/>
    </xf>
    <xf numFmtId="1" fontId="39" fillId="0" borderId="47" xfId="33" applyNumberFormat="1" applyFont="1" applyFill="1" applyBorder="1" applyAlignment="1">
      <alignment horizontal="right" vertical="center"/>
      <protection/>
    </xf>
    <xf numFmtId="1" fontId="39" fillId="0" borderId="16" xfId="33" applyNumberFormat="1" applyFont="1" applyFill="1" applyBorder="1" applyAlignment="1">
      <alignment horizontal="right" vertical="center"/>
      <protection/>
    </xf>
    <xf numFmtId="1" fontId="39" fillId="0" borderId="13" xfId="0" applyNumberFormat="1" applyFont="1" applyFill="1" applyBorder="1" applyAlignment="1">
      <alignment horizontal="right" vertical="center"/>
    </xf>
    <xf numFmtId="1" fontId="39" fillId="0" borderId="10" xfId="0" applyNumberFormat="1" applyFont="1" applyFill="1" applyBorder="1" applyAlignment="1">
      <alignment horizontal="right" vertical="center"/>
    </xf>
    <xf numFmtId="1" fontId="39" fillId="0" borderId="16" xfId="0" applyNumberFormat="1" applyFont="1" applyFill="1" applyBorder="1" applyAlignment="1">
      <alignment horizontal="right" vertical="center"/>
    </xf>
    <xf numFmtId="1" fontId="39" fillId="0" borderId="11" xfId="33" applyNumberFormat="1" applyFont="1" applyFill="1" applyBorder="1" applyAlignment="1">
      <alignment horizontal="right" vertical="center"/>
      <protection/>
    </xf>
    <xf numFmtId="1" fontId="39" fillId="0" borderId="50" xfId="33" applyNumberFormat="1" applyFont="1" applyFill="1" applyBorder="1" applyAlignment="1">
      <alignment horizontal="right" vertical="center"/>
      <protection/>
    </xf>
    <xf numFmtId="1" fontId="39" fillId="0" borderId="47" xfId="0" applyNumberFormat="1" applyFont="1" applyFill="1" applyBorder="1" applyAlignment="1">
      <alignment horizontal="right" vertical="center"/>
    </xf>
    <xf numFmtId="1" fontId="39" fillId="0" borderId="14" xfId="0" applyNumberFormat="1" applyFont="1" applyFill="1" applyBorder="1" applyAlignment="1">
      <alignment horizontal="right" vertical="center"/>
    </xf>
    <xf numFmtId="1" fontId="39" fillId="0" borderId="21" xfId="33" applyNumberFormat="1" applyFont="1" applyFill="1" applyBorder="1" applyAlignment="1">
      <alignment horizontal="right" vertical="center"/>
      <protection/>
    </xf>
    <xf numFmtId="1" fontId="39" fillId="0" borderId="56" xfId="33" applyNumberFormat="1" applyFont="1" applyFill="1" applyBorder="1" applyAlignment="1">
      <alignment horizontal="right" vertical="center"/>
      <protection/>
    </xf>
    <xf numFmtId="1" fontId="39" fillId="0" borderId="42" xfId="33" applyNumberFormat="1" applyFont="1" applyFill="1" applyBorder="1" applyAlignment="1">
      <alignment horizontal="right" vertical="center"/>
      <protection/>
    </xf>
    <xf numFmtId="1" fontId="39" fillId="0" borderId="41" xfId="33" applyNumberFormat="1" applyFont="1" applyFill="1" applyBorder="1" applyAlignment="1">
      <alignment horizontal="right" vertical="center"/>
      <protection/>
    </xf>
    <xf numFmtId="1" fontId="39" fillId="0" borderId="60" xfId="33" applyNumberFormat="1" applyFont="1" applyFill="1" applyBorder="1" applyAlignment="1">
      <alignment horizontal="right" vertical="center"/>
      <protection/>
    </xf>
    <xf numFmtId="1" fontId="39" fillId="0" borderId="29" xfId="33" applyNumberFormat="1" applyFont="1" applyFill="1" applyBorder="1" applyAlignment="1">
      <alignment horizontal="right" vertical="center"/>
      <protection/>
    </xf>
    <xf numFmtId="1" fontId="39" fillId="0" borderId="178" xfId="33" applyNumberFormat="1" applyFont="1" applyFill="1" applyBorder="1" applyAlignment="1">
      <alignment horizontal="right" vertical="center"/>
      <protection/>
    </xf>
    <xf numFmtId="1" fontId="39" fillId="0" borderId="179" xfId="33" applyNumberFormat="1" applyFont="1" applyFill="1" applyBorder="1" applyAlignment="1">
      <alignment horizontal="right" vertical="center"/>
      <protection/>
    </xf>
    <xf numFmtId="1" fontId="39" fillId="0" borderId="45" xfId="33" applyNumberFormat="1" applyFont="1" applyFill="1" applyBorder="1" applyAlignment="1">
      <alignment horizontal="right" vertical="center"/>
      <protection/>
    </xf>
    <xf numFmtId="1" fontId="39" fillId="0" borderId="0" xfId="33" applyNumberFormat="1" applyFont="1" applyFill="1" applyBorder="1" applyAlignment="1">
      <alignment horizontal="right" vertical="center"/>
      <protection/>
    </xf>
    <xf numFmtId="1" fontId="39" fillId="0" borderId="37" xfId="33" applyNumberFormat="1" applyFont="1" applyFill="1" applyBorder="1" applyAlignment="1">
      <alignment horizontal="right" vertical="center"/>
      <protection/>
    </xf>
    <xf numFmtId="1" fontId="39" fillId="0" borderId="36" xfId="33" applyNumberFormat="1" applyFont="1" applyFill="1" applyBorder="1" applyAlignment="1">
      <alignment horizontal="right" vertical="center"/>
      <protection/>
    </xf>
    <xf numFmtId="1" fontId="39" fillId="0" borderId="35" xfId="33" applyNumberFormat="1" applyFont="1" applyFill="1" applyBorder="1" applyAlignment="1">
      <alignment horizontal="right" vertical="center"/>
      <protection/>
    </xf>
    <xf numFmtId="1" fontId="39" fillId="0" borderId="39" xfId="33" applyNumberFormat="1" applyFont="1" applyFill="1" applyBorder="1" applyAlignment="1">
      <alignment horizontal="right" vertical="center"/>
      <protection/>
    </xf>
    <xf numFmtId="1" fontId="39" fillId="0" borderId="61" xfId="33" applyNumberFormat="1" applyFont="1" applyFill="1" applyBorder="1" applyAlignment="1">
      <alignment horizontal="right" vertical="center"/>
      <protection/>
    </xf>
    <xf numFmtId="1" fontId="39" fillId="0" borderId="46" xfId="33" applyNumberFormat="1" applyFont="1" applyFill="1" applyBorder="1" applyAlignment="1">
      <alignment horizontal="right" vertical="center"/>
      <protection/>
    </xf>
    <xf numFmtId="1" fontId="39" fillId="0" borderId="132" xfId="33" applyNumberFormat="1" applyFont="1" applyFill="1" applyBorder="1" applyAlignment="1">
      <alignment horizontal="right" vertical="center"/>
      <protection/>
    </xf>
    <xf numFmtId="1" fontId="39" fillId="0" borderId="167" xfId="33" applyNumberFormat="1" applyFont="1" applyFill="1" applyBorder="1" applyAlignment="1">
      <alignment horizontal="right" vertical="center"/>
      <protection/>
    </xf>
    <xf numFmtId="1" fontId="39" fillId="0" borderId="168" xfId="33" applyNumberFormat="1" applyFont="1" applyFill="1" applyBorder="1" applyAlignment="1">
      <alignment horizontal="right" vertical="center"/>
      <protection/>
    </xf>
    <xf numFmtId="1" fontId="39" fillId="0" borderId="166" xfId="33" applyNumberFormat="1" applyFont="1" applyFill="1" applyBorder="1" applyAlignment="1">
      <alignment horizontal="right" vertical="center"/>
      <protection/>
    </xf>
    <xf numFmtId="1" fontId="39" fillId="0" borderId="170" xfId="33" applyNumberFormat="1" applyFont="1" applyFill="1" applyBorder="1" applyAlignment="1">
      <alignment horizontal="right" vertical="center"/>
      <protection/>
    </xf>
    <xf numFmtId="1" fontId="39" fillId="0" borderId="154" xfId="33" applyNumberFormat="1" applyFont="1" applyFill="1" applyBorder="1" applyAlignment="1">
      <alignment horizontal="right" vertical="center"/>
      <protection/>
    </xf>
    <xf numFmtId="1" fontId="39" fillId="0" borderId="50" xfId="0" applyNumberFormat="1" applyFont="1" applyFill="1" applyBorder="1" applyAlignment="1">
      <alignment horizontal="right" vertical="center"/>
    </xf>
    <xf numFmtId="1" fontId="39" fillId="0" borderId="51" xfId="0" applyNumberFormat="1" applyFont="1" applyFill="1" applyBorder="1" applyAlignment="1">
      <alignment horizontal="right" vertical="center"/>
    </xf>
    <xf numFmtId="1" fontId="39" fillId="0" borderId="22" xfId="33" applyNumberFormat="1" applyFont="1" applyFill="1" applyBorder="1" applyAlignment="1">
      <alignment horizontal="right" vertical="center"/>
      <protection/>
    </xf>
    <xf numFmtId="1" fontId="39" fillId="0" borderId="98" xfId="33" applyNumberFormat="1" applyFont="1" applyFill="1" applyBorder="1" applyAlignment="1">
      <alignment horizontal="right" vertical="center"/>
      <protection/>
    </xf>
    <xf numFmtId="1" fontId="39" fillId="0" borderId="100" xfId="33" applyNumberFormat="1" applyFont="1" applyFill="1" applyBorder="1" applyAlignment="1">
      <alignment horizontal="right" vertical="center"/>
      <protection/>
    </xf>
    <xf numFmtId="1" fontId="39" fillId="0" borderId="53" xfId="33" applyNumberFormat="1" applyFont="1" applyFill="1" applyBorder="1" applyAlignment="1">
      <alignment horizontal="right" vertical="center"/>
      <protection/>
    </xf>
    <xf numFmtId="1" fontId="39" fillId="0" borderId="180" xfId="33" applyNumberFormat="1" applyFont="1" applyFill="1" applyBorder="1" applyAlignment="1">
      <alignment horizontal="right" vertical="center"/>
      <protection/>
    </xf>
    <xf numFmtId="1" fontId="39" fillId="0" borderId="25" xfId="33" applyNumberFormat="1" applyFont="1" applyFill="1" applyBorder="1" applyAlignment="1">
      <alignment horizontal="right" vertical="center"/>
      <protection/>
    </xf>
    <xf numFmtId="1" fontId="39" fillId="0" borderId="101" xfId="33" applyNumberFormat="1" applyFont="1" applyFill="1" applyBorder="1" applyAlignment="1">
      <alignment horizontal="right" vertical="center"/>
      <protection/>
    </xf>
    <xf numFmtId="1" fontId="39" fillId="0" borderId="23" xfId="0" applyNumberFormat="1" applyFont="1" applyFill="1" applyBorder="1" applyAlignment="1">
      <alignment horizontal="right" vertical="center"/>
    </xf>
    <xf numFmtId="1" fontId="39" fillId="0" borderId="58" xfId="0" applyNumberFormat="1" applyFont="1" applyFill="1" applyBorder="1" applyAlignment="1">
      <alignment horizontal="right" vertical="center"/>
    </xf>
    <xf numFmtId="1" fontId="39" fillId="0" borderId="62" xfId="0" applyNumberFormat="1" applyFont="1" applyFill="1" applyBorder="1" applyAlignment="1">
      <alignment horizontal="right" vertical="center"/>
    </xf>
    <xf numFmtId="1" fontId="39" fillId="0" borderId="57" xfId="0" applyNumberFormat="1" applyFont="1" applyFill="1" applyBorder="1" applyAlignment="1">
      <alignment horizontal="right" vertical="center"/>
    </xf>
    <xf numFmtId="1" fontId="39" fillId="0" borderId="55" xfId="0" applyNumberFormat="1" applyFont="1" applyFill="1" applyBorder="1" applyAlignment="1">
      <alignment horizontal="right" vertical="center"/>
    </xf>
    <xf numFmtId="1" fontId="39" fillId="0" borderId="48" xfId="0" applyNumberFormat="1" applyFont="1" applyFill="1" applyBorder="1" applyAlignment="1">
      <alignment horizontal="right" vertical="center"/>
    </xf>
    <xf numFmtId="1" fontId="39" fillId="0" borderId="22" xfId="0" applyNumberFormat="1" applyFont="1" applyFill="1" applyBorder="1" applyAlignment="1">
      <alignment horizontal="right" vertical="center"/>
    </xf>
    <xf numFmtId="1" fontId="39" fillId="0" borderId="98" xfId="0" applyNumberFormat="1" applyFont="1" applyFill="1" applyBorder="1" applyAlignment="1">
      <alignment horizontal="right" vertical="center"/>
    </xf>
    <xf numFmtId="1" fontId="39" fillId="0" borderId="100" xfId="0" applyNumberFormat="1" applyFont="1" applyFill="1" applyBorder="1" applyAlignment="1">
      <alignment horizontal="right" vertical="center"/>
    </xf>
    <xf numFmtId="1" fontId="39" fillId="0" borderId="53" xfId="0" applyNumberFormat="1" applyFont="1" applyFill="1" applyBorder="1" applyAlignment="1">
      <alignment horizontal="right" vertical="center"/>
    </xf>
    <xf numFmtId="1" fontId="39" fillId="0" borderId="101" xfId="0" applyNumberFormat="1" applyFont="1" applyFill="1" applyBorder="1" applyAlignment="1">
      <alignment horizontal="right" vertical="center"/>
    </xf>
    <xf numFmtId="1" fontId="39" fillId="0" borderId="0" xfId="0" applyNumberFormat="1" applyFont="1" applyFill="1" applyBorder="1" applyAlignment="1">
      <alignment horizontal="right" vertical="center"/>
    </xf>
    <xf numFmtId="1" fontId="39" fillId="0" borderId="37" xfId="0" applyNumberFormat="1" applyFont="1" applyFill="1" applyBorder="1" applyAlignment="1">
      <alignment horizontal="right" vertical="center"/>
    </xf>
    <xf numFmtId="1" fontId="39" fillId="0" borderId="36" xfId="0" applyNumberFormat="1" applyFont="1" applyFill="1" applyBorder="1" applyAlignment="1">
      <alignment horizontal="right" vertical="center"/>
    </xf>
    <xf numFmtId="1" fontId="39" fillId="0" borderId="35" xfId="0" applyNumberFormat="1" applyFont="1" applyFill="1" applyBorder="1" applyAlignment="1">
      <alignment horizontal="right" vertical="center"/>
    </xf>
    <xf numFmtId="1" fontId="39" fillId="0" borderId="39" xfId="0" applyNumberFormat="1" applyFont="1" applyFill="1" applyBorder="1" applyAlignment="1">
      <alignment horizontal="right" vertical="center"/>
    </xf>
    <xf numFmtId="1" fontId="39" fillId="0" borderId="21" xfId="0" applyNumberFormat="1" applyFont="1" applyFill="1" applyBorder="1" applyAlignment="1">
      <alignment horizontal="right" vertical="center"/>
    </xf>
    <xf numFmtId="1" fontId="39" fillId="0" borderId="56" xfId="0" applyNumberFormat="1" applyFont="1" applyFill="1" applyBorder="1" applyAlignment="1">
      <alignment horizontal="right" vertical="center"/>
    </xf>
    <xf numFmtId="1" fontId="39" fillId="0" borderId="42" xfId="0" applyNumberFormat="1" applyFont="1" applyFill="1" applyBorder="1" applyAlignment="1">
      <alignment horizontal="right" vertical="center"/>
    </xf>
    <xf numFmtId="1" fontId="39" fillId="0" borderId="41" xfId="0" applyNumberFormat="1" applyFont="1" applyFill="1" applyBorder="1" applyAlignment="1">
      <alignment horizontal="right" vertical="center"/>
    </xf>
    <xf numFmtId="1" fontId="39" fillId="0" borderId="45" xfId="0" applyNumberFormat="1" applyFont="1" applyFill="1" applyBorder="1" applyAlignment="1">
      <alignment horizontal="right" vertical="center"/>
    </xf>
    <xf numFmtId="1" fontId="39" fillId="0" borderId="134" xfId="0" applyNumberFormat="1" applyFont="1" applyFill="1" applyBorder="1" applyAlignment="1">
      <alignment horizontal="right" vertical="center"/>
    </xf>
    <xf numFmtId="0" fontId="143" fillId="34" borderId="144" xfId="0" applyFont="1" applyFill="1" applyBorder="1" applyAlignment="1">
      <alignment vertical="center"/>
    </xf>
    <xf numFmtId="0" fontId="151" fillId="34" borderId="0" xfId="0" applyFont="1" applyFill="1" applyBorder="1" applyAlignment="1">
      <alignment vertical="center" wrapText="1"/>
    </xf>
    <xf numFmtId="194" fontId="39" fillId="38" borderId="0" xfId="0" applyNumberFormat="1" applyFont="1" applyFill="1" applyBorder="1" applyAlignment="1">
      <alignment horizontal="right" vertical="center"/>
    </xf>
    <xf numFmtId="194" fontId="39" fillId="38" borderId="37" xfId="0" applyNumberFormat="1" applyFont="1" applyFill="1" applyBorder="1" applyAlignment="1">
      <alignment horizontal="right" vertical="center"/>
    </xf>
    <xf numFmtId="194" fontId="39" fillId="38" borderId="36" xfId="0" applyNumberFormat="1" applyFont="1" applyFill="1" applyBorder="1" applyAlignment="1">
      <alignment horizontal="right" vertical="center"/>
    </xf>
    <xf numFmtId="194" fontId="39" fillId="38" borderId="35" xfId="0" applyNumberFormat="1" applyFont="1" applyFill="1" applyBorder="1" applyAlignment="1">
      <alignment horizontal="right" vertical="center"/>
    </xf>
    <xf numFmtId="194" fontId="39" fillId="38" borderId="39" xfId="0" applyNumberFormat="1" applyFont="1" applyFill="1" applyBorder="1" applyAlignment="1">
      <alignment horizontal="right" vertical="center"/>
    </xf>
    <xf numFmtId="194" fontId="39" fillId="0" borderId="0" xfId="0" applyNumberFormat="1" applyFont="1" applyFill="1" applyBorder="1" applyAlignment="1">
      <alignment horizontal="right" vertical="center"/>
    </xf>
    <xf numFmtId="0" fontId="132" fillId="34" borderId="30" xfId="33" applyFont="1" applyFill="1" applyBorder="1" applyAlignment="1">
      <alignment vertical="center"/>
      <protection/>
    </xf>
    <xf numFmtId="0" fontId="151" fillId="34" borderId="22" xfId="33" applyFont="1" applyFill="1" applyBorder="1" applyAlignment="1">
      <alignment vertical="center"/>
      <protection/>
    </xf>
    <xf numFmtId="194" fontId="39" fillId="38" borderId="22" xfId="0" applyNumberFormat="1" applyFont="1" applyFill="1" applyBorder="1" applyAlignment="1">
      <alignment horizontal="right" vertical="center"/>
    </xf>
    <xf numFmtId="194" fontId="39" fillId="38" borderId="98" xfId="0" applyNumberFormat="1" applyFont="1" applyFill="1" applyBorder="1" applyAlignment="1">
      <alignment horizontal="right" vertical="center"/>
    </xf>
    <xf numFmtId="194" fontId="39" fillId="38" borderId="100" xfId="0" applyNumberFormat="1" applyFont="1" applyFill="1" applyBorder="1" applyAlignment="1">
      <alignment horizontal="right" vertical="center"/>
    </xf>
    <xf numFmtId="194" fontId="39" fillId="38" borderId="53" xfId="0" applyNumberFormat="1" applyFont="1" applyFill="1" applyBorder="1" applyAlignment="1">
      <alignment horizontal="right" vertical="center"/>
    </xf>
    <xf numFmtId="194" fontId="39" fillId="38" borderId="101" xfId="0" applyNumberFormat="1" applyFont="1" applyFill="1" applyBorder="1" applyAlignment="1">
      <alignment horizontal="right" vertical="center"/>
    </xf>
    <xf numFmtId="194" fontId="39" fillId="0" borderId="22" xfId="0" applyNumberFormat="1" applyFont="1" applyFill="1" applyBorder="1" applyAlignment="1">
      <alignment horizontal="right" vertical="center"/>
    </xf>
    <xf numFmtId="0" fontId="143" fillId="34" borderId="131" xfId="33" applyFont="1" applyFill="1" applyBorder="1" applyAlignment="1">
      <alignment vertical="center"/>
      <protection/>
    </xf>
    <xf numFmtId="0" fontId="132" fillId="34" borderId="132" xfId="33" applyFont="1" applyFill="1" applyBorder="1" applyAlignment="1">
      <alignment vertical="center"/>
      <protection/>
    </xf>
    <xf numFmtId="194" fontId="39" fillId="0" borderId="21" xfId="0" applyNumberFormat="1" applyFont="1" applyFill="1" applyBorder="1" applyAlignment="1">
      <alignment horizontal="right" vertical="center"/>
    </xf>
    <xf numFmtId="194" fontId="39" fillId="0" borderId="56" xfId="0" applyNumberFormat="1" applyFont="1" applyFill="1" applyBorder="1" applyAlignment="1">
      <alignment horizontal="right" vertical="center"/>
    </xf>
    <xf numFmtId="194" fontId="39" fillId="0" borderId="42" xfId="0" applyNumberFormat="1" applyFont="1" applyFill="1" applyBorder="1" applyAlignment="1">
      <alignment horizontal="right" vertical="center"/>
    </xf>
    <xf numFmtId="194" fontId="39" fillId="0" borderId="41" xfId="0" applyNumberFormat="1" applyFont="1" applyFill="1" applyBorder="1" applyAlignment="1">
      <alignment horizontal="right" vertical="center"/>
    </xf>
    <xf numFmtId="194" fontId="39" fillId="0" borderId="45" xfId="0" applyNumberFormat="1" applyFont="1" applyFill="1" applyBorder="1" applyAlignment="1">
      <alignment horizontal="right" vertical="center"/>
    </xf>
    <xf numFmtId="0" fontId="143" fillId="34" borderId="117" xfId="33" applyFont="1" applyFill="1" applyBorder="1" applyAlignment="1">
      <alignment vertical="center"/>
      <protection/>
    </xf>
    <xf numFmtId="0" fontId="132" fillId="34" borderId="21" xfId="33" applyFont="1" applyFill="1" applyBorder="1" applyAlignment="1">
      <alignment vertical="center"/>
      <protection/>
    </xf>
    <xf numFmtId="194" fontId="39" fillId="0" borderId="21" xfId="33" applyNumberFormat="1" applyFont="1" applyFill="1" applyBorder="1" applyAlignment="1">
      <alignment horizontal="right" vertical="center"/>
      <protection/>
    </xf>
    <xf numFmtId="194" fontId="39" fillId="0" borderId="56" xfId="33" applyNumberFormat="1" applyFont="1" applyFill="1" applyBorder="1" applyAlignment="1">
      <alignment horizontal="right" vertical="center"/>
      <protection/>
    </xf>
    <xf numFmtId="194" fontId="39" fillId="0" borderId="42" xfId="33" applyNumberFormat="1" applyFont="1" applyFill="1" applyBorder="1" applyAlignment="1">
      <alignment horizontal="right" vertical="center"/>
      <protection/>
    </xf>
    <xf numFmtId="194" fontId="39" fillId="0" borderId="41" xfId="33" applyNumberFormat="1" applyFont="1" applyFill="1" applyBorder="1" applyAlignment="1">
      <alignment horizontal="right" vertical="center"/>
      <protection/>
    </xf>
    <xf numFmtId="0" fontId="143" fillId="34" borderId="30" xfId="33" applyFont="1" applyFill="1" applyBorder="1" applyAlignment="1">
      <alignment vertical="center"/>
      <protection/>
    </xf>
    <xf numFmtId="0" fontId="132" fillId="34" borderId="0" xfId="33" applyFont="1" applyFill="1" applyBorder="1" applyAlignment="1">
      <alignment vertical="center"/>
      <protection/>
    </xf>
    <xf numFmtId="194" fontId="39" fillId="0" borderId="0" xfId="33" applyNumberFormat="1" applyFont="1" applyFill="1" applyBorder="1" applyAlignment="1">
      <alignment horizontal="right" vertical="center"/>
      <protection/>
    </xf>
    <xf numFmtId="194" fontId="39" fillId="0" borderId="37" xfId="33" applyNumberFormat="1" applyFont="1" applyFill="1" applyBorder="1" applyAlignment="1">
      <alignment horizontal="right" vertical="center"/>
      <protection/>
    </xf>
    <xf numFmtId="194" fontId="39" fillId="0" borderId="36" xfId="33" applyNumberFormat="1" applyFont="1" applyFill="1" applyBorder="1" applyAlignment="1">
      <alignment horizontal="right" vertical="center"/>
      <protection/>
    </xf>
    <xf numFmtId="194" fontId="39" fillId="0" borderId="35" xfId="33" applyNumberFormat="1" applyFont="1" applyFill="1" applyBorder="1" applyAlignment="1">
      <alignment horizontal="right" vertical="center"/>
      <protection/>
    </xf>
    <xf numFmtId="194" fontId="39" fillId="0" borderId="36" xfId="0" applyNumberFormat="1" applyFont="1" applyFill="1" applyBorder="1" applyAlignment="1">
      <alignment horizontal="right" vertical="center"/>
    </xf>
    <xf numFmtId="194" fontId="39" fillId="0" borderId="35" xfId="0" applyNumberFormat="1" applyFont="1" applyFill="1" applyBorder="1" applyAlignment="1">
      <alignment horizontal="right" vertical="center"/>
    </xf>
    <xf numFmtId="194" fontId="39" fillId="0" borderId="39" xfId="0" applyNumberFormat="1" applyFont="1" applyFill="1" applyBorder="1" applyAlignment="1">
      <alignment horizontal="right" vertical="center"/>
    </xf>
    <xf numFmtId="0" fontId="132" fillId="34" borderId="127" xfId="33" applyFont="1" applyFill="1" applyBorder="1" applyAlignment="1">
      <alignment vertical="center"/>
      <protection/>
    </xf>
    <xf numFmtId="0" fontId="151" fillId="34" borderId="27" xfId="33" applyFont="1" applyFill="1" applyBorder="1" applyAlignment="1">
      <alignment vertical="center"/>
      <protection/>
    </xf>
    <xf numFmtId="194" fontId="39" fillId="38" borderId="22" xfId="33" applyNumberFormat="1" applyFont="1" applyFill="1" applyBorder="1" applyAlignment="1">
      <alignment horizontal="right" vertical="center"/>
      <protection/>
    </xf>
    <xf numFmtId="194" fontId="39" fillId="38" borderId="98" xfId="33" applyNumberFormat="1" applyFont="1" applyFill="1" applyBorder="1" applyAlignment="1">
      <alignment horizontal="right" vertical="center"/>
      <protection/>
    </xf>
    <xf numFmtId="194" fontId="39" fillId="38" borderId="100" xfId="33" applyNumberFormat="1" applyFont="1" applyFill="1" applyBorder="1" applyAlignment="1">
      <alignment horizontal="right" vertical="center"/>
      <protection/>
    </xf>
    <xf numFmtId="194" fontId="39" fillId="38" borderId="53" xfId="33" applyNumberFormat="1" applyFont="1" applyFill="1" applyBorder="1" applyAlignment="1">
      <alignment horizontal="right" vertical="center"/>
      <protection/>
    </xf>
    <xf numFmtId="0" fontId="143" fillId="34" borderId="31" xfId="33" applyFont="1" applyFill="1" applyBorder="1" applyAlignment="1">
      <alignment vertical="center"/>
      <protection/>
    </xf>
    <xf numFmtId="0" fontId="132" fillId="34" borderId="32" xfId="33" applyFont="1" applyFill="1" applyBorder="1" applyAlignment="1">
      <alignment vertical="center"/>
      <protection/>
    </xf>
    <xf numFmtId="194" fontId="39" fillId="0" borderId="32" xfId="33" applyNumberFormat="1" applyFont="1" applyFill="1" applyBorder="1" applyAlignment="1">
      <alignment horizontal="right" vertical="center"/>
      <protection/>
    </xf>
    <xf numFmtId="194" fontId="39" fillId="0" borderId="140" xfId="33" applyNumberFormat="1" applyFont="1" applyFill="1" applyBorder="1" applyAlignment="1">
      <alignment horizontal="right" vertical="center"/>
      <protection/>
    </xf>
    <xf numFmtId="194" fontId="39" fillId="0" borderId="141" xfId="33" applyNumberFormat="1" applyFont="1" applyFill="1" applyBorder="1" applyAlignment="1">
      <alignment horizontal="right" vertical="center"/>
      <protection/>
    </xf>
    <xf numFmtId="194" fontId="39" fillId="0" borderId="33" xfId="33" applyNumberFormat="1" applyFont="1" applyFill="1" applyBorder="1" applyAlignment="1">
      <alignment horizontal="right" vertical="center"/>
      <protection/>
    </xf>
    <xf numFmtId="194" fontId="39" fillId="0" borderId="141" xfId="0" applyNumberFormat="1" applyFont="1" applyFill="1" applyBorder="1" applyAlignment="1">
      <alignment horizontal="right" vertical="center"/>
    </xf>
    <xf numFmtId="194" fontId="39" fillId="0" borderId="32" xfId="0" applyNumberFormat="1" applyFont="1" applyFill="1" applyBorder="1" applyAlignment="1">
      <alignment horizontal="right" vertical="center"/>
    </xf>
    <xf numFmtId="194" fontId="39" fillId="0" borderId="33" xfId="0" applyNumberFormat="1" applyFont="1" applyFill="1" applyBorder="1" applyAlignment="1">
      <alignment horizontal="right" vertical="center"/>
    </xf>
    <xf numFmtId="194" fontId="39" fillId="0" borderId="143" xfId="0" applyNumberFormat="1" applyFont="1" applyFill="1" applyBorder="1" applyAlignment="1">
      <alignment horizontal="right" vertical="center"/>
    </xf>
    <xf numFmtId="0" fontId="37" fillId="0" borderId="0" xfId="0" applyFont="1" applyFill="1" applyBorder="1" applyAlignment="1" quotePrefix="1">
      <alignment horizontal="left" vertical="center"/>
    </xf>
    <xf numFmtId="0" fontId="39" fillId="0" borderId="0" xfId="0" applyFont="1" applyFill="1" applyBorder="1" applyAlignment="1">
      <alignment/>
    </xf>
    <xf numFmtId="0" fontId="146" fillId="0" borderId="0" xfId="0" applyFont="1" applyAlignment="1">
      <alignment/>
    </xf>
    <xf numFmtId="0" fontId="3" fillId="0" borderId="88" xfId="33" applyFont="1" applyFill="1" applyBorder="1" applyAlignment="1">
      <alignment wrapText="1"/>
      <protection/>
    </xf>
    <xf numFmtId="207" fontId="3" fillId="0" borderId="90" xfId="69" applyNumberFormat="1" applyFont="1" applyFill="1" applyBorder="1" applyAlignment="1">
      <alignment vertical="center"/>
    </xf>
    <xf numFmtId="207" fontId="3" fillId="0" borderId="88" xfId="69" applyNumberFormat="1" applyFont="1" applyFill="1" applyBorder="1" applyAlignment="1">
      <alignment vertical="center"/>
    </xf>
    <xf numFmtId="207" fontId="3" fillId="0" borderId="181" xfId="69" applyNumberFormat="1" applyFont="1" applyFill="1" applyBorder="1" applyAlignment="1">
      <alignment vertical="center"/>
    </xf>
    <xf numFmtId="207" fontId="3" fillId="0" borderId="89" xfId="69" applyNumberFormat="1" applyFont="1" applyFill="1" applyBorder="1" applyAlignment="1">
      <alignment vertical="center"/>
    </xf>
    <xf numFmtId="207" fontId="3" fillId="0" borderId="182" xfId="69" applyNumberFormat="1" applyFont="1" applyFill="1" applyBorder="1" applyAlignment="1">
      <alignment vertical="center"/>
    </xf>
    <xf numFmtId="207" fontId="3" fillId="0" borderId="183" xfId="69" applyNumberFormat="1" applyFont="1" applyFill="1" applyBorder="1" applyAlignment="1">
      <alignment vertical="center"/>
    </xf>
    <xf numFmtId="207" fontId="3" fillId="0" borderId="91" xfId="69" applyNumberFormat="1" applyFont="1" applyFill="1" applyBorder="1" applyAlignment="1">
      <alignment vertical="center"/>
    </xf>
    <xf numFmtId="207" fontId="3" fillId="0" borderId="92" xfId="69" applyNumberFormat="1" applyFont="1" applyFill="1" applyBorder="1" applyAlignment="1">
      <alignment vertical="center"/>
    </xf>
    <xf numFmtId="207" fontId="3" fillId="0" borderId="109" xfId="69" applyNumberFormat="1" applyFont="1" applyFill="1" applyBorder="1" applyAlignment="1">
      <alignment vertical="center"/>
    </xf>
    <xf numFmtId="194" fontId="3" fillId="0" borderId="184" xfId="0" applyNumberFormat="1" applyFont="1" applyFill="1" applyBorder="1" applyAlignment="1">
      <alignment vertical="center"/>
    </xf>
    <xf numFmtId="194" fontId="3" fillId="0" borderId="185" xfId="0" applyNumberFormat="1" applyFont="1" applyFill="1" applyBorder="1" applyAlignment="1">
      <alignment vertical="center"/>
    </xf>
    <xf numFmtId="194" fontId="3" fillId="0" borderId="89" xfId="0" applyNumberFormat="1" applyFont="1" applyFill="1" applyBorder="1" applyAlignment="1">
      <alignment vertical="center"/>
    </xf>
    <xf numFmtId="194" fontId="3" fillId="0" borderId="182" xfId="0" applyNumberFormat="1" applyFont="1" applyFill="1" applyBorder="1" applyAlignment="1">
      <alignment vertical="center"/>
    </xf>
    <xf numFmtId="194" fontId="3" fillId="0" borderId="186" xfId="0" applyNumberFormat="1" applyFont="1" applyFill="1" applyBorder="1" applyAlignment="1">
      <alignment vertical="center"/>
    </xf>
    <xf numFmtId="194" fontId="3" fillId="0" borderId="90" xfId="0" applyNumberFormat="1" applyFont="1" applyFill="1" applyBorder="1" applyAlignment="1">
      <alignment vertical="center"/>
    </xf>
    <xf numFmtId="194" fontId="3" fillId="0" borderId="158" xfId="0" applyNumberFormat="1" applyFont="1" applyFill="1" applyBorder="1" applyAlignment="1">
      <alignment vertical="center"/>
    </xf>
    <xf numFmtId="0" fontId="146" fillId="0" borderId="0" xfId="0" applyFont="1" applyFill="1" applyAlignment="1">
      <alignment/>
    </xf>
    <xf numFmtId="207" fontId="3" fillId="0" borderId="49" xfId="69" applyNumberFormat="1" applyFont="1" applyFill="1" applyBorder="1" applyAlignment="1">
      <alignment vertical="center"/>
    </xf>
    <xf numFmtId="207" fontId="3" fillId="0" borderId="38" xfId="69" applyNumberFormat="1" applyFont="1" applyFill="1" applyBorder="1" applyAlignment="1">
      <alignment vertical="center"/>
    </xf>
    <xf numFmtId="207" fontId="3" fillId="0" borderId="44" xfId="69" applyNumberFormat="1" applyFont="1" applyFill="1" applyBorder="1" applyAlignment="1">
      <alignment vertical="center"/>
    </xf>
    <xf numFmtId="207" fontId="3" fillId="0" borderId="59" xfId="69" applyNumberFormat="1" applyFont="1" applyFill="1" applyBorder="1" applyAlignment="1">
      <alignment vertical="center"/>
    </xf>
    <xf numFmtId="207" fontId="3" fillId="0" borderId="99" xfId="69" applyNumberFormat="1" applyFont="1" applyFill="1" applyBorder="1" applyAlignment="1">
      <alignment vertical="center"/>
    </xf>
    <xf numFmtId="207" fontId="3" fillId="0" borderId="122" xfId="69" applyNumberFormat="1" applyFont="1" applyFill="1" applyBorder="1" applyAlignment="1">
      <alignment vertical="center"/>
    </xf>
    <xf numFmtId="194" fontId="3" fillId="38" borderId="38" xfId="0" applyNumberFormat="1" applyFont="1" applyFill="1" applyBorder="1" applyAlignment="1">
      <alignment horizontal="right"/>
    </xf>
    <xf numFmtId="194" fontId="3" fillId="38" borderId="99" xfId="0" applyNumberFormat="1" applyFont="1" applyFill="1" applyBorder="1" applyAlignment="1">
      <alignment horizontal="right"/>
    </xf>
    <xf numFmtId="194" fontId="3" fillId="0" borderId="44" xfId="0" applyNumberFormat="1" applyFont="1" applyFill="1" applyBorder="1" applyAlignment="1">
      <alignment horizontal="right"/>
    </xf>
    <xf numFmtId="194" fontId="3" fillId="0" borderId="38" xfId="0" applyNumberFormat="1" applyFont="1" applyFill="1" applyBorder="1" applyAlignment="1">
      <alignment horizontal="right"/>
    </xf>
    <xf numFmtId="194" fontId="3" fillId="0" borderId="59" xfId="0" applyNumberFormat="1" applyFont="1" applyFill="1" applyBorder="1" applyAlignment="1">
      <alignment horizontal="right"/>
    </xf>
    <xf numFmtId="194" fontId="3" fillId="0" borderId="49" xfId="0" applyNumberFormat="1" applyFont="1" applyFill="1" applyBorder="1" applyAlignment="1">
      <alignment horizontal="right"/>
    </xf>
    <xf numFmtId="194" fontId="3" fillId="0" borderId="67" xfId="0" applyNumberFormat="1" applyFont="1" applyFill="1" applyBorder="1" applyAlignment="1">
      <alignment horizontal="right"/>
    </xf>
    <xf numFmtId="0" fontId="152" fillId="0" borderId="0" xfId="0" applyFont="1" applyAlignment="1">
      <alignment/>
    </xf>
    <xf numFmtId="207" fontId="37" fillId="0" borderId="113" xfId="69" applyNumberFormat="1" applyFont="1" applyFill="1" applyBorder="1" applyAlignment="1">
      <alignment horizontal="right" vertical="center"/>
    </xf>
    <xf numFmtId="207" fontId="37" fillId="0" borderId="49" xfId="69" applyNumberFormat="1" applyFont="1" applyFill="1" applyBorder="1" applyAlignment="1">
      <alignment horizontal="right" vertical="center"/>
    </xf>
    <xf numFmtId="207" fontId="37" fillId="0" borderId="38" xfId="69" applyNumberFormat="1" applyFont="1" applyFill="1" applyBorder="1" applyAlignment="1">
      <alignment horizontal="right" vertical="center"/>
    </xf>
    <xf numFmtId="207" fontId="37" fillId="0" borderId="187" xfId="69" applyNumberFormat="1" applyFont="1" applyFill="1" applyBorder="1" applyAlignment="1">
      <alignment horizontal="right" vertical="center"/>
    </xf>
    <xf numFmtId="207" fontId="37" fillId="0" borderId="44" xfId="69" applyNumberFormat="1" applyFont="1" applyFill="1" applyBorder="1" applyAlignment="1">
      <alignment horizontal="right" vertical="center"/>
    </xf>
    <xf numFmtId="207" fontId="37" fillId="0" borderId="188" xfId="69" applyNumberFormat="1" applyFont="1" applyFill="1" applyBorder="1" applyAlignment="1">
      <alignment horizontal="right" vertical="center"/>
    </xf>
    <xf numFmtId="207" fontId="37" fillId="0" borderId="189" xfId="69" applyNumberFormat="1" applyFont="1" applyFill="1" applyBorder="1" applyAlignment="1">
      <alignment horizontal="right" vertical="center"/>
    </xf>
    <xf numFmtId="207" fontId="37" fillId="0" borderId="59" xfId="69" applyNumberFormat="1" applyFont="1" applyFill="1" applyBorder="1" applyAlignment="1">
      <alignment horizontal="right" vertical="center"/>
    </xf>
    <xf numFmtId="207" fontId="37" fillId="0" borderId="92" xfId="69" applyNumberFormat="1" applyFont="1" applyFill="1" applyBorder="1" applyAlignment="1">
      <alignment horizontal="right" vertical="center"/>
    </xf>
    <xf numFmtId="194" fontId="10" fillId="38" borderId="38" xfId="0" applyNumberFormat="1" applyFont="1" applyFill="1" applyBorder="1" applyAlignment="1">
      <alignment horizontal="right" vertical="center"/>
    </xf>
    <xf numFmtId="194" fontId="10" fillId="38" borderId="99" xfId="0" applyNumberFormat="1" applyFont="1" applyFill="1" applyBorder="1" applyAlignment="1">
      <alignment horizontal="right" vertical="center"/>
    </xf>
    <xf numFmtId="194" fontId="10" fillId="0" borderId="38" xfId="0" applyNumberFormat="1" applyFont="1" applyFill="1" applyBorder="1" applyAlignment="1">
      <alignment horizontal="right" vertical="center"/>
    </xf>
    <xf numFmtId="194" fontId="10" fillId="0" borderId="44" xfId="0" applyNumberFormat="1" applyFont="1" applyFill="1" applyBorder="1" applyAlignment="1">
      <alignment horizontal="right" vertical="center"/>
    </xf>
    <xf numFmtId="194" fontId="10" fillId="38" borderId="187" xfId="0" applyNumberFormat="1" applyFont="1" applyFill="1" applyBorder="1" applyAlignment="1">
      <alignment horizontal="right" vertical="center"/>
    </xf>
    <xf numFmtId="194" fontId="10" fillId="0" borderId="109" xfId="0" applyNumberFormat="1" applyFont="1" applyFill="1" applyBorder="1" applyAlignment="1">
      <alignment horizontal="right" vertical="center"/>
    </xf>
    <xf numFmtId="207" fontId="152" fillId="0" borderId="0" xfId="0" applyNumberFormat="1" applyFont="1" applyFill="1" applyAlignment="1">
      <alignment/>
    </xf>
    <xf numFmtId="0" fontId="152" fillId="0" borderId="0" xfId="0" applyFont="1" applyFill="1" applyAlignment="1">
      <alignment/>
    </xf>
    <xf numFmtId="0" fontId="142" fillId="0" borderId="0" xfId="0" applyFont="1" applyFill="1" applyAlignment="1">
      <alignment/>
    </xf>
    <xf numFmtId="207" fontId="37" fillId="0" borderId="90" xfId="69" applyNumberFormat="1" applyFont="1" applyFill="1" applyBorder="1" applyAlignment="1">
      <alignment horizontal="right" vertical="center"/>
    </xf>
    <xf numFmtId="207" fontId="37" fillId="0" borderId="91" xfId="69" applyNumberFormat="1" applyFont="1" applyFill="1" applyBorder="1" applyAlignment="1">
      <alignment horizontal="right" vertical="center"/>
    </xf>
    <xf numFmtId="207" fontId="37" fillId="0" borderId="181" xfId="69" applyNumberFormat="1" applyFont="1" applyFill="1" applyBorder="1" applyAlignment="1">
      <alignment horizontal="right" vertical="center"/>
    </xf>
    <xf numFmtId="207" fontId="37" fillId="0" borderId="183" xfId="69" applyNumberFormat="1" applyFont="1" applyFill="1" applyBorder="1" applyAlignment="1">
      <alignment horizontal="right" vertical="center"/>
    </xf>
    <xf numFmtId="207" fontId="37" fillId="0" borderId="185" xfId="69" applyNumberFormat="1" applyFont="1" applyFill="1" applyBorder="1" applyAlignment="1">
      <alignment horizontal="right" vertical="center"/>
    </xf>
    <xf numFmtId="207" fontId="37" fillId="0" borderId="88" xfId="69" applyNumberFormat="1" applyFont="1" applyFill="1" applyBorder="1" applyAlignment="1">
      <alignment horizontal="right" vertical="center"/>
    </xf>
    <xf numFmtId="0" fontId="37" fillId="38" borderId="88" xfId="0" applyFont="1" applyFill="1" applyBorder="1" applyAlignment="1">
      <alignment horizontal="right" vertical="center"/>
    </xf>
    <xf numFmtId="0" fontId="37" fillId="38" borderId="185" xfId="0" applyFont="1" applyFill="1" applyBorder="1" applyAlignment="1">
      <alignment horizontal="right" vertical="center"/>
    </xf>
    <xf numFmtId="0" fontId="37" fillId="0" borderId="186" xfId="0" applyFont="1" applyFill="1" applyBorder="1" applyAlignment="1">
      <alignment horizontal="right" vertical="center"/>
    </xf>
    <xf numFmtId="0" fontId="37" fillId="0" borderId="185" xfId="0" applyFont="1" applyFill="1" applyBorder="1" applyAlignment="1">
      <alignment horizontal="right" vertical="center"/>
    </xf>
    <xf numFmtId="0" fontId="37" fillId="0" borderId="89" xfId="0" applyFont="1" applyFill="1" applyBorder="1" applyAlignment="1">
      <alignment horizontal="right" vertical="center"/>
    </xf>
    <xf numFmtId="0" fontId="37" fillId="0" borderId="90" xfId="0" applyFont="1" applyFill="1" applyBorder="1" applyAlignment="1">
      <alignment horizontal="right" vertical="center"/>
    </xf>
    <xf numFmtId="0" fontId="37" fillId="0" borderId="190" xfId="0" applyFont="1" applyFill="1" applyBorder="1" applyAlignment="1">
      <alignment horizontal="right" vertical="center"/>
    </xf>
    <xf numFmtId="0" fontId="142" fillId="0" borderId="0" xfId="0" applyFont="1" applyAlignment="1">
      <alignment/>
    </xf>
    <xf numFmtId="0" fontId="152" fillId="0" borderId="0" xfId="0" applyFont="1" applyAlignment="1">
      <alignment vertical="center"/>
    </xf>
    <xf numFmtId="207" fontId="10" fillId="0" borderId="90" xfId="69" applyNumberFormat="1" applyFont="1" applyFill="1" applyBorder="1" applyAlignment="1">
      <alignment horizontal="right"/>
    </xf>
    <xf numFmtId="207" fontId="10" fillId="0" borderId="88" xfId="69" applyNumberFormat="1" applyFont="1" applyFill="1" applyBorder="1" applyAlignment="1">
      <alignment horizontal="right"/>
    </xf>
    <xf numFmtId="207" fontId="10" fillId="0" borderId="89" xfId="69" applyNumberFormat="1" applyFont="1" applyFill="1" applyBorder="1" applyAlignment="1">
      <alignment horizontal="right"/>
    </xf>
    <xf numFmtId="207" fontId="10" fillId="0" borderId="91" xfId="69" applyNumberFormat="1" applyFont="1" applyFill="1" applyBorder="1" applyAlignment="1">
      <alignment horizontal="right"/>
    </xf>
    <xf numFmtId="207" fontId="10" fillId="0" borderId="183" xfId="69" applyNumberFormat="1" applyFont="1" applyFill="1" applyBorder="1" applyAlignment="1">
      <alignment horizontal="right"/>
    </xf>
    <xf numFmtId="207" fontId="10" fillId="0" borderId="120" xfId="69" applyNumberFormat="1" applyFont="1" applyFill="1" applyBorder="1" applyAlignment="1">
      <alignment horizontal="right"/>
    </xf>
    <xf numFmtId="194" fontId="10" fillId="38" borderId="108" xfId="0" applyNumberFormat="1" applyFont="1" applyFill="1" applyBorder="1" applyAlignment="1">
      <alignment horizontal="right"/>
    </xf>
    <xf numFmtId="194" fontId="10" fillId="38" borderId="185" xfId="0" applyNumberFormat="1" applyFont="1" applyFill="1" applyBorder="1" applyAlignment="1">
      <alignment horizontal="right"/>
    </xf>
    <xf numFmtId="194" fontId="10" fillId="0" borderId="186" xfId="0" applyNumberFormat="1" applyFont="1" applyFill="1" applyBorder="1" applyAlignment="1">
      <alignment horizontal="right"/>
    </xf>
    <xf numFmtId="194" fontId="10" fillId="0" borderId="185" xfId="0" applyNumberFormat="1" applyFont="1" applyFill="1" applyBorder="1" applyAlignment="1">
      <alignment horizontal="right"/>
    </xf>
    <xf numFmtId="194" fontId="10" fillId="0" borderId="89" xfId="0" applyNumberFormat="1" applyFont="1" applyFill="1" applyBorder="1" applyAlignment="1">
      <alignment horizontal="right"/>
    </xf>
    <xf numFmtId="194" fontId="10" fillId="0" borderId="181" xfId="0" applyNumberFormat="1" applyFont="1" applyFill="1" applyBorder="1" applyAlignment="1">
      <alignment horizontal="right"/>
    </xf>
    <xf numFmtId="194" fontId="10" fillId="0" borderId="90" xfId="0" applyNumberFormat="1" applyFont="1" applyFill="1" applyBorder="1" applyAlignment="1">
      <alignment horizontal="right"/>
    </xf>
    <xf numFmtId="194" fontId="10" fillId="0" borderId="190" xfId="0" applyNumberFormat="1" applyFont="1" applyFill="1" applyBorder="1" applyAlignment="1">
      <alignment horizontal="right"/>
    </xf>
    <xf numFmtId="207" fontId="153" fillId="0" borderId="0" xfId="0" applyNumberFormat="1" applyFont="1" applyFill="1" applyAlignment="1">
      <alignment/>
    </xf>
    <xf numFmtId="1" fontId="37" fillId="0" borderId="24" xfId="0" applyNumberFormat="1" applyFont="1" applyFill="1" applyBorder="1" applyAlignment="1">
      <alignment horizontal="right" vertical="center"/>
    </xf>
    <xf numFmtId="1" fontId="37" fillId="0" borderId="63" xfId="0" applyNumberFormat="1" applyFont="1" applyFill="1" applyBorder="1" applyAlignment="1">
      <alignment horizontal="right" vertical="center"/>
    </xf>
    <xf numFmtId="1" fontId="37" fillId="0" borderId="64" xfId="0" applyNumberFormat="1" applyFont="1" applyFill="1" applyBorder="1" applyAlignment="1">
      <alignment horizontal="right" vertical="center"/>
    </xf>
    <xf numFmtId="1" fontId="37" fillId="0" borderId="65" xfId="0" applyNumberFormat="1" applyFont="1" applyFill="1" applyBorder="1" applyAlignment="1">
      <alignment horizontal="right" vertical="center"/>
    </xf>
    <xf numFmtId="1" fontId="37" fillId="0" borderId="66" xfId="0" applyNumberFormat="1" applyFont="1" applyFill="1" applyBorder="1" applyAlignment="1">
      <alignment horizontal="right" vertical="center"/>
    </xf>
    <xf numFmtId="1" fontId="37" fillId="0" borderId="67" xfId="0" applyNumberFormat="1" applyFont="1" applyFill="1" applyBorder="1" applyAlignment="1">
      <alignment horizontal="right" vertical="center"/>
    </xf>
    <xf numFmtId="1" fontId="37" fillId="0" borderId="120" xfId="33" applyNumberFormat="1" applyFont="1" applyFill="1" applyBorder="1" applyAlignment="1">
      <alignment horizontal="right" vertical="center"/>
      <protection/>
    </xf>
    <xf numFmtId="1" fontId="37" fillId="0" borderId="49" xfId="33" applyNumberFormat="1" applyFont="1" applyFill="1" applyBorder="1" applyAlignment="1">
      <alignment horizontal="right" vertical="center"/>
      <protection/>
    </xf>
    <xf numFmtId="1" fontId="37" fillId="0" borderId="188" xfId="33" applyNumberFormat="1" applyFont="1" applyFill="1" applyBorder="1" applyAlignment="1">
      <alignment horizontal="right" vertical="center"/>
      <protection/>
    </xf>
    <xf numFmtId="1" fontId="37" fillId="0" borderId="44" xfId="33" applyNumberFormat="1" applyFont="1" applyFill="1" applyBorder="1" applyAlignment="1">
      <alignment horizontal="right" vertical="center"/>
      <protection/>
    </xf>
    <xf numFmtId="1" fontId="37" fillId="0" borderId="38" xfId="33" applyNumberFormat="1" applyFont="1" applyFill="1" applyBorder="1" applyAlignment="1">
      <alignment horizontal="right" vertical="center"/>
      <protection/>
    </xf>
    <xf numFmtId="1" fontId="37" fillId="0" borderId="189" xfId="33" applyNumberFormat="1" applyFont="1" applyFill="1" applyBorder="1" applyAlignment="1">
      <alignment horizontal="right" vertical="center"/>
      <protection/>
    </xf>
    <xf numFmtId="1" fontId="37" fillId="0" borderId="49" xfId="0" applyNumberFormat="1" applyFont="1" applyFill="1" applyBorder="1" applyAlignment="1">
      <alignment horizontal="right" vertical="center"/>
    </xf>
    <xf numFmtId="1" fontId="37" fillId="0" borderId="99" xfId="33" applyNumberFormat="1" applyFont="1" applyFill="1" applyBorder="1" applyAlignment="1">
      <alignment horizontal="right" vertical="center"/>
      <protection/>
    </xf>
    <xf numFmtId="1" fontId="37" fillId="0" borderId="59" xfId="0" applyNumberFormat="1" applyFont="1" applyFill="1" applyBorder="1" applyAlignment="1">
      <alignment horizontal="right" vertical="center"/>
    </xf>
    <xf numFmtId="1" fontId="37" fillId="0" borderId="99" xfId="0" applyNumberFormat="1" applyFont="1" applyFill="1" applyBorder="1" applyAlignment="1">
      <alignment horizontal="right" vertical="center"/>
    </xf>
    <xf numFmtId="1" fontId="37" fillId="0" borderId="38" xfId="0" applyNumberFormat="1" applyFont="1" applyFill="1" applyBorder="1" applyAlignment="1">
      <alignment horizontal="right" vertical="center"/>
    </xf>
    <xf numFmtId="1" fontId="37" fillId="0" borderId="44" xfId="0" applyNumberFormat="1" applyFont="1" applyFill="1" applyBorder="1" applyAlignment="1">
      <alignment horizontal="right" vertical="center"/>
    </xf>
    <xf numFmtId="1" fontId="37" fillId="0" borderId="189" xfId="0" applyNumberFormat="1" applyFont="1" applyFill="1" applyBorder="1" applyAlignment="1">
      <alignment horizontal="right" vertical="center"/>
    </xf>
    <xf numFmtId="1" fontId="37" fillId="0" borderId="188" xfId="0" applyNumberFormat="1" applyFont="1" applyFill="1" applyBorder="1" applyAlignment="1">
      <alignment horizontal="right" vertical="center"/>
    </xf>
    <xf numFmtId="1" fontId="37" fillId="0" borderId="187" xfId="0" applyNumberFormat="1" applyFont="1" applyFill="1" applyBorder="1" applyAlignment="1">
      <alignment horizontal="right" vertical="center"/>
    </xf>
    <xf numFmtId="194" fontId="37" fillId="38" borderId="38" xfId="0" applyNumberFormat="1" applyFont="1" applyFill="1" applyBorder="1" applyAlignment="1">
      <alignment horizontal="right" vertical="center"/>
    </xf>
    <xf numFmtId="194" fontId="37" fillId="38" borderId="99" xfId="0" applyNumberFormat="1" applyFont="1" applyFill="1" applyBorder="1" applyAlignment="1">
      <alignment horizontal="right" vertical="center"/>
    </xf>
    <xf numFmtId="194" fontId="37" fillId="0" borderId="44" xfId="0" applyNumberFormat="1" applyFont="1" applyFill="1" applyBorder="1" applyAlignment="1">
      <alignment horizontal="right" vertical="center"/>
    </xf>
    <xf numFmtId="194" fontId="37" fillId="0" borderId="38" xfId="0" applyNumberFormat="1" applyFont="1" applyFill="1" applyBorder="1" applyAlignment="1">
      <alignment horizontal="right" vertical="center"/>
    </xf>
    <xf numFmtId="194" fontId="37" fillId="0" borderId="109" xfId="0" applyNumberFormat="1" applyFont="1" applyFill="1" applyBorder="1" applyAlignment="1">
      <alignment horizontal="right" vertical="center"/>
    </xf>
    <xf numFmtId="1" fontId="142" fillId="0" borderId="0" xfId="0" applyNumberFormat="1" applyFont="1" applyAlignment="1">
      <alignment/>
    </xf>
    <xf numFmtId="0" fontId="13" fillId="37" borderId="0" xfId="35" applyFont="1" applyFill="1" applyBorder="1" applyAlignment="1">
      <alignment horizontal="left" wrapText="1"/>
      <protection/>
    </xf>
    <xf numFmtId="0" fontId="154" fillId="44" borderId="0" xfId="35" applyFont="1" applyFill="1" applyBorder="1" applyAlignment="1">
      <alignment horizontal="center" vertical="center"/>
      <protection/>
    </xf>
    <xf numFmtId="0" fontId="3" fillId="34" borderId="191" xfId="35" applyFont="1" applyFill="1" applyBorder="1" applyAlignment="1">
      <alignment horizontal="left" vertical="top" wrapText="1"/>
      <protection/>
    </xf>
    <xf numFmtId="0" fontId="3" fillId="34" borderId="192" xfId="35" applyFont="1" applyFill="1" applyBorder="1" applyAlignment="1">
      <alignment horizontal="left" vertical="top" wrapText="1"/>
      <protection/>
    </xf>
    <xf numFmtId="0" fontId="3" fillId="34" borderId="193" xfId="35" applyFont="1" applyFill="1" applyBorder="1" applyAlignment="1">
      <alignment horizontal="left" vertical="top" wrapText="1"/>
      <protection/>
    </xf>
    <xf numFmtId="0" fontId="3" fillId="34" borderId="194" xfId="35" applyFont="1" applyFill="1" applyBorder="1" applyAlignment="1">
      <alignment horizontal="left" vertical="top" wrapText="1"/>
      <protection/>
    </xf>
    <xf numFmtId="0" fontId="3" fillId="34" borderId="195" xfId="35" applyFont="1" applyFill="1" applyBorder="1" applyAlignment="1">
      <alignment horizontal="left" vertical="top" wrapText="1"/>
      <protection/>
    </xf>
    <xf numFmtId="0" fontId="3" fillId="34" borderId="196" xfId="35" applyFont="1" applyFill="1" applyBorder="1" applyAlignment="1">
      <alignment horizontal="left" vertical="top" wrapText="1"/>
      <protection/>
    </xf>
    <xf numFmtId="0" fontId="10" fillId="34" borderId="197" xfId="35" applyFont="1" applyFill="1" applyBorder="1" applyAlignment="1">
      <alignment horizontal="left" vertical="top" wrapText="1"/>
      <protection/>
    </xf>
    <xf numFmtId="0" fontId="10" fillId="34" borderId="198" xfId="35" applyFont="1" applyFill="1" applyBorder="1" applyAlignment="1">
      <alignment horizontal="left" vertical="top" wrapText="1"/>
      <protection/>
    </xf>
    <xf numFmtId="0" fontId="10" fillId="34" borderId="199" xfId="35" applyFont="1" applyFill="1" applyBorder="1" applyAlignment="1">
      <alignment horizontal="left" vertical="top" wrapText="1"/>
      <protection/>
    </xf>
    <xf numFmtId="0" fontId="10" fillId="34" borderId="200" xfId="35" applyFont="1" applyFill="1" applyBorder="1" applyAlignment="1">
      <alignment horizontal="left" vertical="top" wrapText="1"/>
      <protection/>
    </xf>
    <xf numFmtId="0" fontId="10" fillId="34" borderId="0" xfId="35" applyFont="1" applyFill="1" applyBorder="1" applyAlignment="1">
      <alignment horizontal="left" vertical="top" wrapText="1"/>
      <protection/>
    </xf>
    <xf numFmtId="0" fontId="10" fillId="34" borderId="201" xfId="35" applyFont="1" applyFill="1" applyBorder="1" applyAlignment="1">
      <alignment horizontal="left" vertical="top" wrapText="1"/>
      <protection/>
    </xf>
    <xf numFmtId="0" fontId="10" fillId="34" borderId="202" xfId="35" applyFont="1" applyFill="1" applyBorder="1" applyAlignment="1">
      <alignment horizontal="left" vertical="top" wrapText="1"/>
      <protection/>
    </xf>
    <xf numFmtId="0" fontId="10" fillId="34" borderId="203" xfId="35" applyFont="1" applyFill="1" applyBorder="1" applyAlignment="1">
      <alignment horizontal="left" vertical="top" wrapText="1"/>
      <protection/>
    </xf>
    <xf numFmtId="0" fontId="10" fillId="34" borderId="204" xfId="35" applyFont="1" applyFill="1" applyBorder="1" applyAlignment="1">
      <alignment horizontal="left" vertical="top" wrapText="1"/>
      <protection/>
    </xf>
    <xf numFmtId="0" fontId="2" fillId="0" borderId="2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0" fillId="0" borderId="113" xfId="0" applyFont="1" applyFill="1" applyBorder="1" applyAlignment="1">
      <alignment horizontal="center" textRotation="90"/>
    </xf>
    <xf numFmtId="0" fontId="40" fillId="0" borderId="38" xfId="0" applyFont="1" applyFill="1" applyBorder="1" applyAlignment="1">
      <alignment horizontal="center" textRotation="90"/>
    </xf>
    <xf numFmtId="0" fontId="40" fillId="0" borderId="115" xfId="0" applyFont="1" applyFill="1" applyBorder="1" applyAlignment="1">
      <alignment horizontal="center" textRotation="90"/>
    </xf>
    <xf numFmtId="3" fontId="37" fillId="0" borderId="16" xfId="59" applyNumberFormat="1" applyFont="1" applyFill="1" applyBorder="1" applyAlignment="1" applyProtection="1">
      <alignment horizontal="center" vertical="center" wrapText="1"/>
      <protection locked="0"/>
    </xf>
    <xf numFmtId="0" fontId="39" fillId="0" borderId="16" xfId="0" applyFont="1" applyBorder="1" applyAlignment="1">
      <alignment horizontal="center" vertical="center" wrapText="1"/>
    </xf>
    <xf numFmtId="3" fontId="37" fillId="0" borderId="154" xfId="59" applyNumberFormat="1" applyFont="1" applyFill="1" applyBorder="1" applyAlignment="1" applyProtection="1">
      <alignment horizontal="center" vertical="center" wrapText="1"/>
      <protection locked="0"/>
    </xf>
    <xf numFmtId="0" fontId="39" fillId="0" borderId="14" xfId="0" applyFont="1" applyBorder="1" applyAlignment="1">
      <alignment horizontal="center" vertical="center" wrapText="1"/>
    </xf>
    <xf numFmtId="0" fontId="39" fillId="0" borderId="51" xfId="0" applyFont="1" applyBorder="1" applyAlignment="1">
      <alignment horizontal="center" vertical="center" wrapText="1"/>
    </xf>
    <xf numFmtId="3" fontId="37" fillId="0" borderId="14" xfId="59" applyNumberFormat="1" applyFont="1" applyFill="1" applyBorder="1" applyAlignment="1" applyProtection="1">
      <alignment horizontal="center" vertical="center" wrapText="1"/>
      <protection locked="0"/>
    </xf>
    <xf numFmtId="0" fontId="39" fillId="34" borderId="23" xfId="33" applyFont="1" applyFill="1" applyBorder="1" applyAlignment="1">
      <alignment horizontal="center" vertical="center" wrapText="1"/>
      <protection/>
    </xf>
    <xf numFmtId="0" fontId="39" fillId="34" borderId="81" xfId="33" applyFont="1" applyFill="1" applyBorder="1" applyAlignment="1">
      <alignment horizontal="center" vertical="center" wrapText="1"/>
      <protection/>
    </xf>
    <xf numFmtId="0" fontId="39" fillId="34" borderId="121" xfId="33" applyFont="1" applyFill="1" applyBorder="1" applyAlignment="1">
      <alignment horizontal="center" vertical="center" wrapText="1"/>
      <protection/>
    </xf>
    <xf numFmtId="0" fontId="39" fillId="34" borderId="30" xfId="33" applyFont="1" applyFill="1" applyBorder="1" applyAlignment="1">
      <alignment horizontal="center" vertical="center" wrapText="1"/>
      <protection/>
    </xf>
    <xf numFmtId="0" fontId="39" fillId="34" borderId="0" xfId="33" applyFont="1" applyFill="1" applyBorder="1" applyAlignment="1">
      <alignment horizontal="center" vertical="center" wrapText="1"/>
      <protection/>
    </xf>
    <xf numFmtId="0" fontId="39" fillId="34" borderId="73" xfId="33" applyFont="1" applyFill="1" applyBorder="1" applyAlignment="1">
      <alignment horizontal="center" vertical="center" wrapText="1"/>
      <protection/>
    </xf>
    <xf numFmtId="0" fontId="37" fillId="34" borderId="189" xfId="33" applyFont="1" applyFill="1" applyBorder="1" applyAlignment="1">
      <alignment horizontal="center" vertical="center" wrapText="1"/>
      <protection/>
    </xf>
    <xf numFmtId="0" fontId="37" fillId="34" borderId="38" xfId="33" applyFont="1" applyFill="1" applyBorder="1" applyAlignment="1">
      <alignment horizontal="center" vertical="center" wrapText="1"/>
      <protection/>
    </xf>
    <xf numFmtId="2" fontId="37" fillId="0" borderId="134" xfId="60" applyNumberFormat="1" applyFont="1" applyFill="1" applyBorder="1" applyAlignment="1" applyProtection="1">
      <alignment horizontal="center" vertical="center" wrapText="1"/>
      <protection locked="0"/>
    </xf>
    <xf numFmtId="2" fontId="37" fillId="0" borderId="35" xfId="60" applyNumberFormat="1" applyFont="1" applyFill="1" applyBorder="1" applyAlignment="1" applyProtection="1">
      <alignment horizontal="center" vertical="center" wrapText="1"/>
      <protection locked="0"/>
    </xf>
    <xf numFmtId="2" fontId="37" fillId="0" borderId="11" xfId="60" applyNumberFormat="1" applyFont="1" applyFill="1" applyBorder="1" applyAlignment="1" applyProtection="1">
      <alignment horizontal="center" vertical="center" wrapText="1"/>
      <protection locked="0"/>
    </xf>
    <xf numFmtId="0" fontId="39" fillId="0" borderId="31" xfId="33" applyFont="1" applyFill="1" applyBorder="1" applyAlignment="1">
      <alignment vertical="center" wrapText="1"/>
      <protection/>
    </xf>
    <xf numFmtId="0" fontId="39" fillId="0" borderId="32" xfId="33" applyFont="1" applyFill="1" applyBorder="1" applyAlignment="1">
      <alignment vertical="center"/>
      <protection/>
    </xf>
    <xf numFmtId="0" fontId="39" fillId="0" borderId="51" xfId="0" applyFont="1" applyFill="1" applyBorder="1" applyAlignment="1">
      <alignment horizontal="center" vertical="center" wrapText="1"/>
    </xf>
    <xf numFmtId="2" fontId="37" fillId="0" borderId="154" xfId="59" applyNumberFormat="1" applyFont="1" applyFill="1" applyBorder="1" applyAlignment="1" applyProtection="1">
      <alignment horizontal="center" vertical="center" wrapText="1"/>
      <protection locked="0"/>
    </xf>
    <xf numFmtId="2" fontId="37" fillId="0" borderId="14" xfId="59" applyNumberFormat="1" applyFont="1" applyFill="1" applyBorder="1" applyAlignment="1" applyProtection="1">
      <alignment horizontal="center" vertical="center" wrapText="1"/>
      <protection locked="0"/>
    </xf>
    <xf numFmtId="0" fontId="39" fillId="0" borderId="14" xfId="0" applyFont="1" applyFill="1" applyBorder="1" applyAlignment="1">
      <alignment horizontal="center" vertical="center" wrapText="1"/>
    </xf>
    <xf numFmtId="2" fontId="39" fillId="0" borderId="154" xfId="60" applyNumberFormat="1" applyFont="1" applyFill="1" applyBorder="1" applyAlignment="1" applyProtection="1">
      <alignment horizontal="center" vertical="center"/>
      <protection locked="0"/>
    </xf>
    <xf numFmtId="2" fontId="39" fillId="0" borderId="14" xfId="60" applyNumberFormat="1" applyFont="1" applyFill="1" applyBorder="1" applyAlignment="1" applyProtection="1">
      <alignment horizontal="center" vertical="center"/>
      <protection locked="0"/>
    </xf>
    <xf numFmtId="2" fontId="148" fillId="0" borderId="134" xfId="58" applyNumberFormat="1" applyFont="1" applyFill="1" applyBorder="1" applyAlignment="1">
      <alignment horizontal="center" vertical="center" wrapText="1"/>
      <protection/>
    </xf>
    <xf numFmtId="0" fontId="39" fillId="0" borderId="11" xfId="0" applyFont="1" applyFill="1" applyBorder="1" applyAlignment="1">
      <alignment horizontal="center" vertical="center"/>
    </xf>
    <xf numFmtId="0" fontId="37" fillId="0" borderId="125" xfId="33" applyFont="1" applyFill="1" applyBorder="1" applyAlignment="1">
      <alignment horizontal="center" vertical="center" wrapText="1"/>
      <protection/>
    </xf>
    <xf numFmtId="0" fontId="37" fillId="0" borderId="30" xfId="33" applyFont="1" applyFill="1" applyBorder="1" applyAlignment="1">
      <alignment horizontal="center" vertical="center" wrapText="1"/>
      <protection/>
    </xf>
    <xf numFmtId="0" fontId="37" fillId="43" borderId="16" xfId="60" applyFont="1" applyFill="1" applyBorder="1" applyAlignment="1" applyProtection="1">
      <alignment horizontal="center" vertical="center"/>
      <protection locked="0"/>
    </xf>
    <xf numFmtId="0" fontId="46" fillId="0" borderId="10" xfId="59" applyBorder="1" applyAlignment="1">
      <alignment horizontal="center"/>
      <protection/>
    </xf>
    <xf numFmtId="0" fontId="5" fillId="0" borderId="27" xfId="0" applyFont="1" applyBorder="1" applyAlignment="1">
      <alignment horizontal="left" vertical="center"/>
    </xf>
    <xf numFmtId="0" fontId="5" fillId="0" borderId="10" xfId="0" applyFont="1" applyBorder="1" applyAlignment="1">
      <alignment horizontal="left" vertical="center"/>
    </xf>
    <xf numFmtId="0" fontId="5" fillId="0" borderId="27" xfId="0" applyFont="1" applyBorder="1" applyAlignment="1">
      <alignment horizontal="right" vertical="center"/>
    </xf>
    <xf numFmtId="0" fontId="5" fillId="0" borderId="10" xfId="0" applyFont="1" applyBorder="1" applyAlignment="1">
      <alignment horizontal="right" vertical="center"/>
    </xf>
    <xf numFmtId="0" fontId="16" fillId="0" borderId="2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0" xfId="0" applyFont="1" applyBorder="1" applyAlignment="1">
      <alignment horizontal="right" vertical="center" wrapText="1"/>
    </xf>
    <xf numFmtId="0" fontId="23" fillId="0" borderId="0" xfId="61" applyFont="1" applyFill="1" applyBorder="1" applyAlignment="1">
      <alignment horizontal="center" wrapText="1"/>
      <protection/>
    </xf>
    <xf numFmtId="0" fontId="24" fillId="0" borderId="32" xfId="61" applyFont="1" applyFill="1" applyBorder="1" applyAlignment="1">
      <alignment horizontal="right" vertical="center" wrapText="1"/>
      <protection/>
    </xf>
    <xf numFmtId="0" fontId="24" fillId="0" borderId="205" xfId="61" applyFont="1" applyFill="1" applyBorder="1" applyAlignment="1">
      <alignment horizontal="left" vertical="center" wrapText="1"/>
      <protection/>
    </xf>
    <xf numFmtId="0" fontId="24" fillId="0" borderId="0" xfId="61" applyFont="1" applyFill="1" applyBorder="1" applyAlignment="1">
      <alignment horizontal="left" vertical="center" wrapText="1"/>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Normal_Aggregate Tables" xfId="36"/>
    <cellStyle name="Standaard 2"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10 2" xfId="58"/>
    <cellStyle name="Обычный 2" xfId="59"/>
    <cellStyle name="Обычный 2 3" xfId="60"/>
    <cellStyle name="Обычный 5"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2"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tatworks-files\Users\NHA\Country%20templates\SEAR\WHR%202005%20review%20files\india%20for%202nd%20review-WHR%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irabekova_a\Downloads\2014-T16-KAZ%20&#1073;&#1077;&#1079;%20&#1080;&#1079;&#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ini for review-200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sheetName val="Preliminary estimates"/>
      <sheetName val="HCxHF"/>
      <sheetName val="HCxHP"/>
      <sheetName val="HPxHF"/>
      <sheetName val="HFxFS"/>
      <sheetName val="HPxFP"/>
      <sheetName val="HKxHP"/>
      <sheetName val="Report"/>
    </sheetNames>
  </externalBook>
</externalLink>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CT64"/>
  <sheetViews>
    <sheetView showGridLines="0" workbookViewId="0" topLeftCell="A1">
      <selection activeCell="B14" sqref="B14"/>
    </sheetView>
  </sheetViews>
  <sheetFormatPr defaultColWidth="0" defaultRowHeight="12" customHeight="1" zeroHeight="1"/>
  <cols>
    <col min="1" max="1" width="2.25390625" style="79" customWidth="1"/>
    <col min="2" max="2" width="27.50390625" style="79" customWidth="1"/>
    <col min="3" max="3" width="37.50390625" style="79" customWidth="1"/>
    <col min="4" max="4" width="2.125" style="80" customWidth="1"/>
    <col min="5" max="5" width="11.25390625" style="80" customWidth="1"/>
    <col min="6" max="6" width="11.25390625" style="81" customWidth="1"/>
    <col min="7" max="9" width="11.25390625" style="80" customWidth="1"/>
    <col min="10" max="10" width="2.25390625" style="80" customWidth="1"/>
    <col min="11" max="11" width="8.625" style="80" hidden="1" customWidth="1"/>
    <col min="12" max="122" width="8.625" style="79" hidden="1" customWidth="1"/>
    <col min="123" max="16384" width="9.00390625" style="79" hidden="1" customWidth="1"/>
  </cols>
  <sheetData>
    <row r="1" spans="1:10" ht="12" customHeight="1">
      <c r="A1" s="193"/>
      <c r="B1" s="194"/>
      <c r="C1" s="194"/>
      <c r="D1" s="195"/>
      <c r="E1" s="195"/>
      <c r="F1" s="196"/>
      <c r="G1" s="195"/>
      <c r="H1" s="195"/>
      <c r="I1" s="195"/>
      <c r="J1" s="195"/>
    </row>
    <row r="2" spans="1:11" ht="28.5" customHeight="1">
      <c r="A2" s="194"/>
      <c r="B2" s="1227" t="s">
        <v>347</v>
      </c>
      <c r="C2" s="1227"/>
      <c r="D2" s="195"/>
      <c r="E2" s="195"/>
      <c r="F2" s="199"/>
      <c r="G2" s="199"/>
      <c r="H2" s="199"/>
      <c r="I2" s="199"/>
      <c r="J2" s="199"/>
      <c r="K2" s="82"/>
    </row>
    <row r="3" spans="1:11" ht="12" customHeight="1" thickBot="1">
      <c r="A3" s="194"/>
      <c r="B3" s="194"/>
      <c r="C3" s="194"/>
      <c r="D3" s="195"/>
      <c r="E3" s="195"/>
      <c r="F3" s="196"/>
      <c r="G3" s="195"/>
      <c r="H3" s="195"/>
      <c r="I3" s="199"/>
      <c r="J3" s="199"/>
      <c r="K3" s="82"/>
    </row>
    <row r="4" spans="1:11" s="83" customFormat="1" ht="14.25" thickBot="1" thickTop="1">
      <c r="A4" s="197"/>
      <c r="B4" s="204" t="s">
        <v>294</v>
      </c>
      <c r="C4" s="214" t="s">
        <v>374</v>
      </c>
      <c r="D4" s="201"/>
      <c r="E4" s="197"/>
      <c r="F4" s="197"/>
      <c r="G4" s="197"/>
      <c r="H4" s="197"/>
      <c r="I4" s="199"/>
      <c r="J4" s="199"/>
      <c r="K4" s="82"/>
    </row>
    <row r="5" spans="1:11" s="83" customFormat="1" ht="12" customHeight="1" thickBot="1" thickTop="1">
      <c r="A5" s="197"/>
      <c r="B5" s="208"/>
      <c r="C5" s="205"/>
      <c r="D5" s="201"/>
      <c r="E5" s="197"/>
      <c r="F5" s="197"/>
      <c r="G5" s="197"/>
      <c r="H5" s="197"/>
      <c r="I5" s="199"/>
      <c r="J5" s="199"/>
      <c r="K5" s="82"/>
    </row>
    <row r="6" spans="1:11" s="83" customFormat="1" ht="35.25" thickBot="1" thickTop="1">
      <c r="A6" s="197"/>
      <c r="B6" s="204" t="s">
        <v>358</v>
      </c>
      <c r="C6" s="214">
        <v>2014</v>
      </c>
      <c r="D6" s="201"/>
      <c r="E6" s="197"/>
      <c r="F6" s="197"/>
      <c r="G6" s="197"/>
      <c r="H6" s="197"/>
      <c r="I6" s="199"/>
      <c r="J6" s="199"/>
      <c r="K6" s="82"/>
    </row>
    <row r="7" spans="1:11" s="83" customFormat="1" ht="12" customHeight="1" thickBot="1" thickTop="1">
      <c r="A7" s="197"/>
      <c r="B7" s="208"/>
      <c r="C7" s="206"/>
      <c r="D7" s="201"/>
      <c r="E7" s="197"/>
      <c r="F7" s="197"/>
      <c r="G7" s="197"/>
      <c r="H7" s="197"/>
      <c r="I7" s="199"/>
      <c r="J7" s="199"/>
      <c r="K7" s="82"/>
    </row>
    <row r="8" spans="1:11" s="83" customFormat="1" ht="14.25" thickBot="1" thickTop="1">
      <c r="A8" s="197"/>
      <c r="B8" s="209" t="s">
        <v>366</v>
      </c>
      <c r="C8" s="227" t="s">
        <v>376</v>
      </c>
      <c r="D8" s="201"/>
      <c r="E8" s="197"/>
      <c r="F8" s="197"/>
      <c r="G8" s="197"/>
      <c r="H8" s="197"/>
      <c r="I8" s="199"/>
      <c r="J8" s="199"/>
      <c r="K8" s="82"/>
    </row>
    <row r="9" spans="1:98" s="84" customFormat="1" ht="12" customHeight="1" thickBot="1" thickTop="1">
      <c r="A9" s="198"/>
      <c r="B9" s="208"/>
      <c r="C9" s="206"/>
      <c r="D9" s="196"/>
      <c r="E9" s="198"/>
      <c r="F9" s="198"/>
      <c r="G9" s="198"/>
      <c r="H9" s="198"/>
      <c r="I9" s="199"/>
      <c r="J9" s="199"/>
      <c r="K9" s="82"/>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6"/>
      <c r="CO9" s="86"/>
      <c r="CP9" s="85"/>
      <c r="CQ9" s="85"/>
      <c r="CR9" s="85"/>
      <c r="CS9" s="85"/>
      <c r="CT9" s="86"/>
    </row>
    <row r="10" spans="1:11" ht="14.25" thickBot="1" thickTop="1">
      <c r="A10" s="194"/>
      <c r="B10" s="209" t="s">
        <v>295</v>
      </c>
      <c r="C10" s="215">
        <v>42381</v>
      </c>
      <c r="D10" s="195"/>
      <c r="E10" s="195"/>
      <c r="F10" s="196"/>
      <c r="G10" s="195"/>
      <c r="H10" s="195"/>
      <c r="I10" s="199"/>
      <c r="J10" s="199"/>
      <c r="K10" s="82"/>
    </row>
    <row r="11" spans="1:11" ht="12" customHeight="1" thickBot="1" thickTop="1">
      <c r="A11" s="194"/>
      <c r="B11" s="208"/>
      <c r="C11" s="207"/>
      <c r="D11" s="195"/>
      <c r="E11" s="195"/>
      <c r="F11" s="196"/>
      <c r="G11" s="195"/>
      <c r="H11" s="195"/>
      <c r="I11" s="199"/>
      <c r="J11" s="199"/>
      <c r="K11" s="82"/>
    </row>
    <row r="12" spans="1:11" ht="14.25" thickBot="1" thickTop="1">
      <c r="A12" s="194"/>
      <c r="B12" s="209" t="s">
        <v>296</v>
      </c>
      <c r="C12" s="214" t="s">
        <v>375</v>
      </c>
      <c r="D12" s="195"/>
      <c r="E12" s="195"/>
      <c r="F12" s="196"/>
      <c r="G12" s="195"/>
      <c r="H12" s="195"/>
      <c r="I12" s="199"/>
      <c r="J12" s="199"/>
      <c r="K12" s="82"/>
    </row>
    <row r="13" spans="1:11" ht="13.5" customHeight="1" thickTop="1">
      <c r="A13" s="194"/>
      <c r="B13" s="194"/>
      <c r="C13" s="194"/>
      <c r="D13" s="195"/>
      <c r="E13" s="195"/>
      <c r="F13" s="196"/>
      <c r="G13" s="195"/>
      <c r="H13" s="195"/>
      <c r="I13" s="199"/>
      <c r="J13" s="199"/>
      <c r="K13" s="82"/>
    </row>
    <row r="14" spans="1:11" ht="13.5" customHeight="1">
      <c r="A14" s="194"/>
      <c r="B14" s="210"/>
      <c r="C14" s="211"/>
      <c r="D14" s="202"/>
      <c r="E14" s="195"/>
      <c r="F14" s="196"/>
      <c r="G14" s="195"/>
      <c r="H14" s="195"/>
      <c r="I14" s="199"/>
      <c r="J14" s="199"/>
      <c r="K14" s="82"/>
    </row>
    <row r="15" spans="1:10" ht="16.5" thickBot="1">
      <c r="A15" s="194"/>
      <c r="B15" s="1226" t="s">
        <v>368</v>
      </c>
      <c r="C15" s="1226"/>
      <c r="D15" s="203"/>
      <c r="E15" s="212" t="s">
        <v>357</v>
      </c>
      <c r="F15" s="213">
        <v>2016</v>
      </c>
      <c r="G15" s="195"/>
      <c r="H15" s="195"/>
      <c r="I15" s="195"/>
      <c r="J15" s="195"/>
    </row>
    <row r="16" spans="1:10" ht="15" customHeight="1" thickTop="1">
      <c r="A16" s="194"/>
      <c r="B16" s="1228"/>
      <c r="C16" s="1229"/>
      <c r="D16" s="195"/>
      <c r="E16" s="1234" t="s">
        <v>367</v>
      </c>
      <c r="F16" s="1235"/>
      <c r="G16" s="1235"/>
      <c r="H16" s="1235"/>
      <c r="I16" s="1236"/>
      <c r="J16" s="195"/>
    </row>
    <row r="17" spans="1:18" ht="15" customHeight="1">
      <c r="A17" s="194"/>
      <c r="B17" s="1230"/>
      <c r="C17" s="1231"/>
      <c r="D17" s="195"/>
      <c r="E17" s="1237"/>
      <c r="F17" s="1238"/>
      <c r="G17" s="1238"/>
      <c r="H17" s="1238"/>
      <c r="I17" s="1239"/>
      <c r="J17" s="195"/>
      <c r="R17" s="87"/>
    </row>
    <row r="18" spans="1:10" ht="15" customHeight="1">
      <c r="A18" s="194"/>
      <c r="B18" s="1230"/>
      <c r="C18" s="1231"/>
      <c r="D18" s="195"/>
      <c r="E18" s="1237"/>
      <c r="F18" s="1238"/>
      <c r="G18" s="1238"/>
      <c r="H18" s="1238"/>
      <c r="I18" s="1239"/>
      <c r="J18" s="195"/>
    </row>
    <row r="19" spans="1:10" ht="15" customHeight="1">
      <c r="A19" s="194"/>
      <c r="B19" s="1230"/>
      <c r="C19" s="1231"/>
      <c r="D19" s="195"/>
      <c r="E19" s="1237"/>
      <c r="F19" s="1238"/>
      <c r="G19" s="1238"/>
      <c r="H19" s="1238"/>
      <c r="I19" s="1239"/>
      <c r="J19" s="195"/>
    </row>
    <row r="20" spans="1:10" ht="15" customHeight="1">
      <c r="A20" s="194"/>
      <c r="B20" s="1230"/>
      <c r="C20" s="1231"/>
      <c r="D20" s="195"/>
      <c r="E20" s="1237"/>
      <c r="F20" s="1238"/>
      <c r="G20" s="1238"/>
      <c r="H20" s="1238"/>
      <c r="I20" s="1239"/>
      <c r="J20" s="200"/>
    </row>
    <row r="21" spans="1:10" ht="15" customHeight="1">
      <c r="A21" s="194"/>
      <c r="B21" s="1230"/>
      <c r="C21" s="1231"/>
      <c r="D21" s="195"/>
      <c r="E21" s="1237"/>
      <c r="F21" s="1238"/>
      <c r="G21" s="1238"/>
      <c r="H21" s="1238"/>
      <c r="I21" s="1239"/>
      <c r="J21" s="195"/>
    </row>
    <row r="22" spans="1:10" ht="15" customHeight="1">
      <c r="A22" s="194"/>
      <c r="B22" s="1230"/>
      <c r="C22" s="1231"/>
      <c r="D22" s="195"/>
      <c r="E22" s="1237"/>
      <c r="F22" s="1238"/>
      <c r="G22" s="1238"/>
      <c r="H22" s="1238"/>
      <c r="I22" s="1239"/>
      <c r="J22" s="195"/>
    </row>
    <row r="23" spans="1:10" ht="15" customHeight="1">
      <c r="A23" s="194"/>
      <c r="B23" s="1230"/>
      <c r="C23" s="1231"/>
      <c r="D23" s="195"/>
      <c r="E23" s="1237"/>
      <c r="F23" s="1238"/>
      <c r="G23" s="1238"/>
      <c r="H23" s="1238"/>
      <c r="I23" s="1239"/>
      <c r="J23" s="195"/>
    </row>
    <row r="24" spans="1:10" ht="15" customHeight="1">
      <c r="A24" s="194"/>
      <c r="B24" s="1230"/>
      <c r="C24" s="1231"/>
      <c r="D24" s="195"/>
      <c r="E24" s="1237"/>
      <c r="F24" s="1238"/>
      <c r="G24" s="1238"/>
      <c r="H24" s="1238"/>
      <c r="I24" s="1239"/>
      <c r="J24" s="195"/>
    </row>
    <row r="25" spans="1:10" ht="15" customHeight="1">
      <c r="A25" s="194"/>
      <c r="B25" s="1230"/>
      <c r="C25" s="1231"/>
      <c r="D25" s="195"/>
      <c r="E25" s="1237"/>
      <c r="F25" s="1238"/>
      <c r="G25" s="1238"/>
      <c r="H25" s="1238"/>
      <c r="I25" s="1239"/>
      <c r="J25" s="195"/>
    </row>
    <row r="26" spans="1:10" ht="15" customHeight="1">
      <c r="A26" s="194"/>
      <c r="B26" s="1230"/>
      <c r="C26" s="1231"/>
      <c r="D26" s="195"/>
      <c r="E26" s="1237"/>
      <c r="F26" s="1238"/>
      <c r="G26" s="1238"/>
      <c r="H26" s="1238"/>
      <c r="I26" s="1239"/>
      <c r="J26" s="195"/>
    </row>
    <row r="27" spans="1:10" ht="15" customHeight="1">
      <c r="A27" s="194"/>
      <c r="B27" s="1230"/>
      <c r="C27" s="1231"/>
      <c r="D27" s="195"/>
      <c r="E27" s="1237"/>
      <c r="F27" s="1238"/>
      <c r="G27" s="1238"/>
      <c r="H27" s="1238"/>
      <c r="I27" s="1239"/>
      <c r="J27" s="195"/>
    </row>
    <row r="28" spans="1:14" ht="15" customHeight="1">
      <c r="A28" s="194"/>
      <c r="B28" s="1230"/>
      <c r="C28" s="1231"/>
      <c r="D28" s="195"/>
      <c r="E28" s="1237"/>
      <c r="F28" s="1238"/>
      <c r="G28" s="1238"/>
      <c r="H28" s="1238"/>
      <c r="I28" s="1239"/>
      <c r="J28" s="195"/>
      <c r="L28" s="80"/>
      <c r="M28" s="80"/>
      <c r="N28" s="80"/>
    </row>
    <row r="29" spans="1:10" ht="15" customHeight="1">
      <c r="A29" s="194"/>
      <c r="B29" s="1230"/>
      <c r="C29" s="1231"/>
      <c r="D29" s="195"/>
      <c r="E29" s="1237"/>
      <c r="F29" s="1238"/>
      <c r="G29" s="1238"/>
      <c r="H29" s="1238"/>
      <c r="I29" s="1239"/>
      <c r="J29" s="195"/>
    </row>
    <row r="30" spans="1:10" ht="15" customHeight="1">
      <c r="A30" s="194"/>
      <c r="B30" s="1230"/>
      <c r="C30" s="1231"/>
      <c r="D30" s="195"/>
      <c r="E30" s="1237"/>
      <c r="F30" s="1238"/>
      <c r="G30" s="1238"/>
      <c r="H30" s="1238"/>
      <c r="I30" s="1239"/>
      <c r="J30" s="195"/>
    </row>
    <row r="31" spans="1:10" ht="15" customHeight="1">
      <c r="A31" s="194"/>
      <c r="B31" s="1230"/>
      <c r="C31" s="1231"/>
      <c r="D31" s="195"/>
      <c r="E31" s="1237"/>
      <c r="F31" s="1238"/>
      <c r="G31" s="1238"/>
      <c r="H31" s="1238"/>
      <c r="I31" s="1239"/>
      <c r="J31" s="195"/>
    </row>
    <row r="32" spans="1:10" ht="15" customHeight="1">
      <c r="A32" s="194"/>
      <c r="B32" s="1230"/>
      <c r="C32" s="1231"/>
      <c r="D32" s="195"/>
      <c r="E32" s="1237"/>
      <c r="F32" s="1238"/>
      <c r="G32" s="1238"/>
      <c r="H32" s="1238"/>
      <c r="I32" s="1239"/>
      <c r="J32" s="195"/>
    </row>
    <row r="33" spans="1:10" ht="15" customHeight="1" thickBot="1">
      <c r="A33" s="194"/>
      <c r="B33" s="1232"/>
      <c r="C33" s="1233"/>
      <c r="D33" s="195"/>
      <c r="E33" s="1240"/>
      <c r="F33" s="1241"/>
      <c r="G33" s="1241"/>
      <c r="H33" s="1241"/>
      <c r="I33" s="1242"/>
      <c r="J33" s="195"/>
    </row>
    <row r="34" spans="1:10" ht="12" customHeight="1" thickTop="1">
      <c r="A34" s="194"/>
      <c r="B34" s="194"/>
      <c r="C34" s="194"/>
      <c r="D34" s="195"/>
      <c r="E34" s="195"/>
      <c r="F34" s="196"/>
      <c r="G34" s="195"/>
      <c r="H34" s="195"/>
      <c r="I34" s="195"/>
      <c r="J34" s="195"/>
    </row>
    <row r="35" spans="1:10" ht="12" customHeight="1" hidden="1">
      <c r="A35" s="194"/>
      <c r="B35" s="194"/>
      <c r="C35" s="194"/>
      <c r="D35" s="195"/>
      <c r="E35" s="195"/>
      <c r="F35" s="196"/>
      <c r="G35" s="195"/>
      <c r="H35" s="195"/>
      <c r="I35" s="195"/>
      <c r="J35" s="195"/>
    </row>
    <row r="36" ht="12" customHeight="1" hidden="1"/>
    <row r="37" ht="12" customHeight="1" hidden="1"/>
    <row r="38" ht="12" customHeight="1" hidden="1"/>
    <row r="39" ht="12" customHeight="1" hidden="1"/>
    <row r="40" ht="12" customHeight="1" hidden="1"/>
    <row r="41" ht="12" customHeight="1" hidden="1"/>
    <row r="42" ht="12" customHeight="1" hidden="1"/>
    <row r="43" ht="12" customHeight="1" hidden="1"/>
    <row r="44" ht="12" customHeight="1" hidden="1"/>
    <row r="45" ht="12" customHeight="1" hidden="1"/>
    <row r="46" ht="12" customHeight="1" hidden="1"/>
    <row r="47" ht="12" customHeight="1" hidden="1"/>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c r="B57" s="88"/>
    </row>
    <row r="58" ht="12" customHeight="1" hidden="1">
      <c r="B58" s="88"/>
    </row>
    <row r="59" ht="12" customHeight="1" hidden="1"/>
    <row r="60" ht="12" customHeight="1" hidden="1"/>
    <row r="61" ht="12" customHeight="1" hidden="1"/>
    <row r="62" ht="12" customHeight="1" hidden="1"/>
    <row r="63" ht="12" customHeight="1" hidden="1">
      <c r="B63" s="88"/>
    </row>
    <row r="64" ht="12" customHeight="1" hidden="1">
      <c r="B64" s="88"/>
    </row>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ht="12" customHeight="1" hidden="1"/>
    <row r="91" ht="12" customHeight="1" hidden="1"/>
    <row r="92" ht="12" customHeight="1" hidden="1"/>
    <row r="93" ht="12" customHeight="1" hidden="1"/>
    <row r="94" ht="12" customHeight="1" hidden="1"/>
    <row r="95" ht="12" customHeight="1" hidden="1"/>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sheetData>
  <sheetProtection/>
  <mergeCells count="4">
    <mergeCell ref="B15:C15"/>
    <mergeCell ref="B2:C2"/>
    <mergeCell ref="B16:C33"/>
    <mergeCell ref="E16:I33"/>
  </mergeCells>
  <printOptions/>
  <pageMargins left="0.7480314960629921" right="0.7480314960629921" top="0.984251968503937" bottom="0.984251968503937" header="0.5118110236220472" footer="0.5118110236220472"/>
  <pageSetup fitToHeight="1" fitToWidth="1" horizontalDpi="600" verticalDpi="600" orientation="landscape" paperSize="9" scale="99" r:id="rId1"/>
  <headerFooter alignWithMargins="0">
    <oddFooter xml:space="preserve">&amp;L SHA &amp;RLast submission dated: </oddFooter>
  </headerFooter>
</worksheet>
</file>

<file path=xl/worksheets/sheet10.xml><?xml version="1.0" encoding="utf-8"?>
<worksheet xmlns="http://schemas.openxmlformats.org/spreadsheetml/2006/main" xmlns:r="http://schemas.openxmlformats.org/officeDocument/2006/relationships">
  <sheetPr codeName="Sheet7"/>
  <dimension ref="B1:AU200"/>
  <sheetViews>
    <sheetView showGridLines="0" zoomScalePageLayoutView="0" workbookViewId="0" topLeftCell="A1">
      <selection activeCell="B1" sqref="B1"/>
    </sheetView>
  </sheetViews>
  <sheetFormatPr defaultColWidth="9.00390625" defaultRowHeight="16.5"/>
  <cols>
    <col min="1" max="1" width="5.125" style="48" customWidth="1"/>
    <col min="2" max="2" width="28.625" style="48" customWidth="1"/>
    <col min="3" max="3" width="9.00390625" style="48" customWidth="1"/>
    <col min="4" max="6" width="10.625" style="48" customWidth="1"/>
    <col min="7" max="7" width="9.00390625" style="48" customWidth="1"/>
    <col min="8" max="8" width="16.625" style="48" customWidth="1"/>
    <col min="9" max="9" width="9.00390625" style="48" customWidth="1"/>
    <col min="10" max="10" width="3.00390625" style="48" customWidth="1"/>
    <col min="11" max="11" width="14.00390625" style="48" bestFit="1" customWidth="1"/>
    <col min="12" max="12" width="9.00390625" style="48" customWidth="1"/>
    <col min="13" max="13" width="3.00390625" style="48" customWidth="1"/>
    <col min="14" max="14" width="20.375" style="48" bestFit="1" customWidth="1"/>
    <col min="15" max="15" width="9.00390625" style="48" customWidth="1"/>
    <col min="16" max="16" width="3.00390625" style="48" customWidth="1"/>
    <col min="17" max="17" width="13.875" style="48" bestFit="1" customWidth="1"/>
    <col min="18" max="18" width="9.00390625" style="48" customWidth="1"/>
    <col min="19" max="19" width="3.00390625" style="48" customWidth="1"/>
    <col min="20" max="20" width="14.125" style="48" bestFit="1" customWidth="1"/>
    <col min="21" max="21" width="9.00390625" style="48" customWidth="1"/>
    <col min="22" max="22" width="3.00390625" style="48" customWidth="1"/>
    <col min="23" max="23" width="14.125" style="48" bestFit="1" customWidth="1"/>
    <col min="24" max="24" width="9.00390625" style="48" customWidth="1"/>
    <col min="25" max="25" width="3.00390625" style="48" customWidth="1"/>
    <col min="26" max="26" width="14.00390625" style="48" bestFit="1" customWidth="1"/>
    <col min="27" max="27" width="9.00390625" style="48" customWidth="1"/>
    <col min="28" max="28" width="3.00390625" style="48" customWidth="1"/>
    <col min="29" max="29" width="20.375" style="48" bestFit="1" customWidth="1"/>
    <col min="30" max="31" width="9.00390625" style="48" customWidth="1"/>
    <col min="32" max="32" width="6.125" style="48" bestFit="1" customWidth="1"/>
    <col min="33" max="34" width="9.00390625" style="48" customWidth="1"/>
    <col min="35" max="35" width="6.25390625" style="48" bestFit="1" customWidth="1"/>
    <col min="36" max="37" width="9.00390625" style="48" customWidth="1"/>
    <col min="38" max="38" width="6.125" style="48" bestFit="1" customWidth="1"/>
    <col min="39" max="40" width="9.00390625" style="48" customWidth="1"/>
    <col min="41" max="41" width="6.00390625" style="48" bestFit="1" customWidth="1"/>
    <col min="42" max="43" width="9.00390625" style="48" customWidth="1"/>
    <col min="44" max="44" width="20.375" style="48" bestFit="1" customWidth="1"/>
    <col min="45" max="46" width="9.00390625" style="48" customWidth="1"/>
    <col min="47" max="47" width="6.25390625" style="48" bestFit="1" customWidth="1"/>
    <col min="48" max="16384" width="9.00390625" style="48" customWidth="1"/>
  </cols>
  <sheetData>
    <row r="1" spans="2:47" ht="15.75" customHeight="1">
      <c r="B1" s="59"/>
      <c r="C1" s="59"/>
      <c r="D1" s="59"/>
      <c r="E1" s="59"/>
      <c r="F1" s="59"/>
      <c r="G1" s="59"/>
      <c r="H1" s="78" t="s">
        <v>351</v>
      </c>
      <c r="I1" s="59"/>
      <c r="J1" s="59"/>
      <c r="K1" s="59"/>
      <c r="L1" s="59"/>
      <c r="M1" s="59"/>
      <c r="N1" s="78" t="s">
        <v>351</v>
      </c>
      <c r="O1" s="59"/>
      <c r="P1" s="59"/>
      <c r="Q1" s="59"/>
      <c r="R1" s="59"/>
      <c r="S1" s="59"/>
      <c r="T1" s="59"/>
      <c r="U1" s="59"/>
      <c r="V1" s="59"/>
      <c r="W1" s="59"/>
      <c r="X1" s="59"/>
      <c r="Y1" s="59"/>
      <c r="Z1" s="59"/>
      <c r="AA1" s="59"/>
      <c r="AB1" s="59"/>
      <c r="AC1" s="78" t="s">
        <v>351</v>
      </c>
      <c r="AD1" s="59"/>
      <c r="AE1" s="59"/>
      <c r="AF1" s="59"/>
      <c r="AG1" s="59"/>
      <c r="AH1" s="59"/>
      <c r="AI1" s="59"/>
      <c r="AJ1" s="59"/>
      <c r="AK1" s="59"/>
      <c r="AL1" s="59"/>
      <c r="AM1" s="59"/>
      <c r="AN1" s="59"/>
      <c r="AO1" s="59"/>
      <c r="AP1" s="59"/>
      <c r="AQ1" s="59"/>
      <c r="AR1" s="78" t="s">
        <v>351</v>
      </c>
      <c r="AS1" s="59"/>
      <c r="AT1" s="59"/>
      <c r="AU1" s="59"/>
    </row>
    <row r="2" spans="2:47" ht="15.75" customHeight="1">
      <c r="B2" s="60" t="s">
        <v>344</v>
      </c>
      <c r="C2" s="59"/>
      <c r="D2" s="59"/>
      <c r="E2" s="59"/>
      <c r="F2" s="59"/>
      <c r="G2" s="59"/>
      <c r="H2" s="60" t="s">
        <v>345</v>
      </c>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row>
    <row r="3" spans="2:47" ht="15.75" customHeight="1">
      <c r="B3" s="1279" t="s">
        <v>301</v>
      </c>
      <c r="C3" s="1281" t="s">
        <v>302</v>
      </c>
      <c r="D3" s="1281"/>
      <c r="E3" s="1281"/>
      <c r="F3" s="1281"/>
      <c r="G3" s="59"/>
      <c r="H3" s="61" t="s">
        <v>319</v>
      </c>
      <c r="I3" s="61"/>
      <c r="J3" s="61"/>
      <c r="K3" s="61" t="s">
        <v>321</v>
      </c>
      <c r="L3" s="61"/>
      <c r="M3" s="61"/>
      <c r="N3" s="61" t="s">
        <v>321</v>
      </c>
      <c r="O3" s="61"/>
      <c r="P3" s="61"/>
      <c r="Q3" s="61" t="s">
        <v>321</v>
      </c>
      <c r="R3" s="61"/>
      <c r="S3" s="61"/>
      <c r="T3" s="61" t="s">
        <v>324</v>
      </c>
      <c r="U3" s="61"/>
      <c r="V3" s="61"/>
      <c r="W3" s="61" t="s">
        <v>324</v>
      </c>
      <c r="X3" s="61"/>
      <c r="Y3" s="61"/>
      <c r="Z3" s="61" t="s">
        <v>324</v>
      </c>
      <c r="AA3" s="61"/>
      <c r="AB3" s="59"/>
      <c r="AC3" s="59"/>
      <c r="AD3" s="59"/>
      <c r="AE3" s="59"/>
      <c r="AF3" s="59"/>
      <c r="AG3" s="59"/>
      <c r="AH3" s="59"/>
      <c r="AI3" s="59"/>
      <c r="AJ3" s="59"/>
      <c r="AK3" s="59"/>
      <c r="AL3" s="59"/>
      <c r="AM3" s="59"/>
      <c r="AN3" s="59"/>
      <c r="AO3" s="59"/>
      <c r="AP3" s="59"/>
      <c r="AQ3" s="59"/>
      <c r="AR3" s="59"/>
      <c r="AS3" s="59"/>
      <c r="AT3" s="59"/>
      <c r="AU3" s="59"/>
    </row>
    <row r="4" spans="2:47" ht="15.75" customHeight="1">
      <c r="B4" s="1280"/>
      <c r="C4" s="1282"/>
      <c r="D4" s="1282"/>
      <c r="E4" s="1282"/>
      <c r="F4" s="1282"/>
      <c r="G4" s="59"/>
      <c r="H4" s="192" t="s">
        <v>320</v>
      </c>
      <c r="I4" s="192"/>
      <c r="J4" s="192"/>
      <c r="K4" s="192" t="s">
        <v>322</v>
      </c>
      <c r="L4" s="192"/>
      <c r="M4" s="192"/>
      <c r="N4" s="192" t="s">
        <v>323</v>
      </c>
      <c r="O4" s="192"/>
      <c r="P4" s="192"/>
      <c r="Q4" s="192" t="s">
        <v>337</v>
      </c>
      <c r="R4" s="192"/>
      <c r="S4" s="192"/>
      <c r="T4" s="192" t="s">
        <v>325</v>
      </c>
      <c r="U4" s="192"/>
      <c r="V4" s="192"/>
      <c r="W4" s="192" t="s">
        <v>339</v>
      </c>
      <c r="X4" s="192"/>
      <c r="Y4" s="192"/>
      <c r="Z4" s="192" t="s">
        <v>326</v>
      </c>
      <c r="AA4" s="192"/>
      <c r="AB4" s="59"/>
      <c r="AC4" s="59" t="s">
        <v>308</v>
      </c>
      <c r="AD4" s="59"/>
      <c r="AE4" s="59"/>
      <c r="AF4" s="59" t="s">
        <v>309</v>
      </c>
      <c r="AG4" s="59"/>
      <c r="AH4" s="59"/>
      <c r="AI4" s="59" t="s">
        <v>310</v>
      </c>
      <c r="AJ4" s="59"/>
      <c r="AK4" s="59"/>
      <c r="AL4" s="59" t="s">
        <v>311</v>
      </c>
      <c r="AM4" s="59"/>
      <c r="AN4" s="59"/>
      <c r="AO4" s="59" t="s">
        <v>312</v>
      </c>
      <c r="AP4" s="59"/>
      <c r="AQ4" s="59"/>
      <c r="AR4" s="59" t="s">
        <v>313</v>
      </c>
      <c r="AS4" s="59"/>
      <c r="AT4" s="59"/>
      <c r="AU4" s="59" t="s">
        <v>314</v>
      </c>
    </row>
    <row r="5" spans="2:47" ht="15.75" customHeight="1">
      <c r="B5" s="62" t="s">
        <v>336</v>
      </c>
      <c r="C5" s="63"/>
      <c r="D5" s="63"/>
      <c r="E5" s="63"/>
      <c r="F5" s="75"/>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row>
    <row r="6" spans="2:47" ht="15.75" customHeight="1">
      <c r="B6" s="64" t="s">
        <v>303</v>
      </c>
      <c r="C6" s="65"/>
      <c r="D6" s="65"/>
      <c r="E6" s="65"/>
      <c r="F6" s="76"/>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row>
    <row r="7" spans="2:47" ht="15.75" customHeight="1">
      <c r="B7" s="64" t="s">
        <v>304</v>
      </c>
      <c r="C7" s="65"/>
      <c r="D7" s="65"/>
      <c r="E7" s="65"/>
      <c r="F7" s="76"/>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row>
    <row r="8" spans="2:47" ht="15.75" customHeight="1">
      <c r="B8" s="64" t="s">
        <v>338</v>
      </c>
      <c r="C8" s="65"/>
      <c r="D8" s="65"/>
      <c r="E8" s="65"/>
      <c r="F8" s="76"/>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row>
    <row r="9" spans="2:47" ht="15.75" customHeight="1">
      <c r="B9" s="64" t="s">
        <v>305</v>
      </c>
      <c r="C9" s="65"/>
      <c r="D9" s="65"/>
      <c r="E9" s="65"/>
      <c r="F9" s="76"/>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row>
    <row r="10" spans="2:47" ht="15.75" customHeight="1">
      <c r="B10" s="66" t="s">
        <v>342</v>
      </c>
      <c r="C10" s="67"/>
      <c r="D10" s="67"/>
      <c r="E10" s="67"/>
      <c r="F10" s="77"/>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row>
    <row r="11" spans="2:47" ht="15.75" customHeight="1">
      <c r="B11" s="64" t="s">
        <v>343</v>
      </c>
      <c r="C11" s="65"/>
      <c r="D11" s="65"/>
      <c r="E11" s="65"/>
      <c r="F11" s="76"/>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row>
    <row r="12" spans="2:47" ht="15.75" customHeight="1">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row>
    <row r="13" spans="2:47" ht="15.75"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row>
    <row r="14" spans="2:47" ht="15.75" customHeight="1">
      <c r="B14" s="60" t="s">
        <v>346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row>
    <row r="15" spans="2:47" ht="15.75" customHeight="1">
      <c r="B15" s="1279" t="s">
        <v>307</v>
      </c>
      <c r="C15" s="1283" t="s">
        <v>306</v>
      </c>
      <c r="D15" s="1283"/>
      <c r="E15" s="1284" t="s">
        <v>317</v>
      </c>
      <c r="F15" s="1286" t="s">
        <v>318</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row>
    <row r="16" spans="2:47" ht="15.75" customHeight="1">
      <c r="B16" s="1280"/>
      <c r="C16" s="55" t="s">
        <v>315</v>
      </c>
      <c r="D16" s="55" t="s">
        <v>316</v>
      </c>
      <c r="E16" s="1285"/>
      <c r="F16" s="1287"/>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row>
    <row r="17" spans="2:47" ht="15.75" customHeight="1">
      <c r="B17" s="56" t="s">
        <v>308</v>
      </c>
      <c r="C17" s="189"/>
      <c r="D17" s="189"/>
      <c r="E17" s="189"/>
      <c r="F17" s="18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row>
    <row r="18" spans="2:47" ht="15.75" customHeight="1">
      <c r="B18" s="57" t="s">
        <v>309</v>
      </c>
      <c r="C18" s="190"/>
      <c r="D18" s="190"/>
      <c r="E18" s="190"/>
      <c r="F18" s="190"/>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row>
    <row r="19" spans="2:47" ht="15.75" customHeight="1">
      <c r="B19" s="57" t="s">
        <v>310</v>
      </c>
      <c r="C19" s="190"/>
      <c r="D19" s="190"/>
      <c r="E19" s="190"/>
      <c r="F19" s="190"/>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row>
    <row r="20" spans="2:47" ht="15.75" customHeight="1">
      <c r="B20" s="57" t="s">
        <v>311</v>
      </c>
      <c r="C20" s="190"/>
      <c r="D20" s="190"/>
      <c r="E20" s="190"/>
      <c r="F20" s="190"/>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row>
    <row r="21" spans="2:47" ht="15.75" customHeight="1">
      <c r="B21" s="57" t="s">
        <v>312</v>
      </c>
      <c r="C21" s="190"/>
      <c r="D21" s="190"/>
      <c r="E21" s="190"/>
      <c r="F21" s="190"/>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row>
    <row r="22" spans="2:47" ht="15.75" customHeight="1">
      <c r="B22" s="57" t="s">
        <v>313</v>
      </c>
      <c r="C22" s="190"/>
      <c r="D22" s="190"/>
      <c r="E22" s="190"/>
      <c r="F22" s="190"/>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row>
    <row r="23" spans="2:47" ht="15.75" customHeight="1">
      <c r="B23" s="58" t="s">
        <v>314</v>
      </c>
      <c r="C23" s="191"/>
      <c r="D23" s="191"/>
      <c r="E23" s="191"/>
      <c r="F23" s="191"/>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row>
    <row r="24" spans="2:47" ht="15.75" customHeigh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row>
    <row r="25" spans="2:47" ht="15.75" customHeight="1">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row>
    <row r="26" spans="2:47" ht="15.75" customHeight="1">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row>
    <row r="27" spans="2:47" ht="15.75" customHeigh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row>
    <row r="28" spans="2:47" ht="15.75" customHeight="1">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row>
    <row r="29" spans="2:47" ht="15.75"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row>
    <row r="30" spans="2:47" ht="15.75"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row>
    <row r="31" spans="2:47" ht="15.75" customHeight="1">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row>
    <row r="32" spans="2:47" ht="15.75"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row>
    <row r="33" spans="2:47" ht="15.75"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row>
    <row r="34" spans="2:47" ht="15.75" customHeight="1">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row>
    <row r="35" spans="2:47" ht="15.75" customHeight="1">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row>
    <row r="36" spans="2:47" ht="15.75" customHeight="1">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row>
    <row r="37" spans="2:47" ht="15.75" customHeight="1">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row>
    <row r="38" spans="2:47" ht="15.75" customHeight="1">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row>
    <row r="39" spans="2:47" ht="15.75" customHeight="1">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row>
    <row r="40" spans="2:47" ht="15.75" customHeight="1">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row>
    <row r="41" spans="2:47" ht="15.75" customHeight="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row>
    <row r="42" spans="2:47" ht="15.75" customHeight="1">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row>
    <row r="43" spans="2:47" ht="15.75" customHeight="1">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row>
    <row r="44" spans="2:47" ht="15.75" customHeight="1">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row>
    <row r="45" spans="2:47" ht="15.75" customHeight="1">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row>
    <row r="46" spans="2:47" ht="15.7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row>
    <row r="47" spans="2:47" ht="15.75" customHeigh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row>
    <row r="48" spans="2:47" ht="15.75" customHeigh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row>
    <row r="49" spans="2:47" ht="15.75" customHeigh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row>
    <row r="50" spans="2:47" ht="15.75" customHeight="1">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row>
    <row r="51" spans="2:47" ht="15.75" customHeight="1">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row>
    <row r="52" spans="2:47" ht="15.75" customHeight="1">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row>
    <row r="53" spans="2:47" ht="15.75" customHeigh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row>
    <row r="54" spans="2:47" ht="15.75" customHeight="1">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row>
    <row r="55" spans="2:47" ht="15.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row>
    <row r="56" spans="2:47" ht="15.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row>
    <row r="57" spans="2:47" ht="15.75" customHeight="1">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row>
    <row r="58" spans="2:47" ht="15.75" customHeight="1">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row>
    <row r="59" spans="2:47" ht="15.75" customHeight="1">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row>
    <row r="60" spans="2:47" ht="15.75" customHeight="1">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row>
    <row r="61" spans="2:47" ht="15.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row>
    <row r="62" spans="2:47" ht="15.75" customHeight="1">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row>
    <row r="63" spans="2:47" ht="15.75" customHeight="1">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row>
    <row r="64" spans="2:47" ht="15.75" customHeight="1">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row>
    <row r="65" spans="2:47" ht="15.75" customHeight="1">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row>
    <row r="66" spans="2:47" ht="15.75" customHeight="1">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row>
    <row r="67" spans="2:47" ht="15.75" customHeight="1">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row>
    <row r="68" spans="2:47" ht="15.75" customHeight="1">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row>
    <row r="69" spans="2:47" ht="15.75" customHeight="1">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row>
    <row r="70" spans="2:47" ht="15.75" customHeight="1">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row>
    <row r="71" spans="2:47" ht="15.75" customHeight="1">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row>
    <row r="72" spans="2:47" ht="15.75" customHeight="1">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row>
    <row r="73" spans="2:47" ht="15.75" customHeight="1">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row>
    <row r="74" spans="2:47" ht="15.75" customHeight="1">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row>
    <row r="75" spans="2:47" ht="15.75" customHeight="1">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row>
    <row r="76" spans="2:47" ht="15.75" customHeight="1">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row>
    <row r="77" spans="2:47" ht="15.75" customHeight="1">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row>
    <row r="78" spans="2:47" ht="15.75" customHeight="1">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row>
    <row r="79" spans="2:47" ht="15.75" customHeight="1">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row>
    <row r="80" spans="2:47" ht="15.75" customHeight="1">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row>
    <row r="81" spans="2:47" ht="15.75" customHeight="1">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row>
    <row r="82" spans="2:47" ht="15.75" customHeight="1">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row>
    <row r="83" spans="2:47" ht="15.75" customHeight="1">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row>
    <row r="84" spans="2:47" ht="15.75" customHeight="1">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row>
    <row r="85" spans="2:47" ht="15.75" customHeight="1">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row>
    <row r="86" spans="2:47" ht="15.75" customHeight="1">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row>
    <row r="87" spans="2:47" ht="15.75" customHeight="1">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row>
    <row r="88" spans="2:47" ht="15.75" customHeight="1">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row>
    <row r="89" spans="2:47" ht="15.75" customHeight="1">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row>
    <row r="90" spans="2:47" ht="15.75" customHeight="1">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row>
    <row r="91" spans="2:47" ht="15.75" customHeight="1">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row>
    <row r="92" spans="2:47" ht="15.75" customHeight="1">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row>
    <row r="93" spans="2:47" ht="15.75" customHeight="1">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row>
    <row r="94" spans="2:47" ht="15.75" customHeight="1">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row>
    <row r="95" spans="2:47" ht="15.75" customHeight="1">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row>
    <row r="96" spans="2:47" ht="15.75" customHeight="1">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row>
    <row r="97" spans="2:47" ht="15.75" customHeight="1">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row>
    <row r="98" spans="2:47" ht="15.75" customHeight="1">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row>
    <row r="99" spans="2:47" ht="15.75" customHeight="1">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row>
    <row r="100" spans="2:47" ht="15.75" customHeight="1">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row>
    <row r="101" spans="2:47" ht="15.75" customHeight="1">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row>
    <row r="102" spans="2:47" ht="15.75" customHeight="1">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row>
    <row r="103" spans="2:47" ht="15.75" customHeight="1">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row>
    <row r="104" spans="2:47" ht="15.75" customHeight="1">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row>
    <row r="105" spans="2:47" ht="15.75" customHeight="1">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row>
    <row r="106" spans="2:47" ht="15.75" customHeight="1">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row>
    <row r="107" spans="2:47" ht="15.75" customHeight="1">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row>
    <row r="108" spans="2:47" ht="15.75" customHeight="1">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row>
    <row r="109" spans="2:47" ht="15.75" customHeight="1">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row>
    <row r="110" spans="2:47" ht="15.75" customHeight="1">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row>
    <row r="111" spans="2:47" ht="15.75" customHeight="1">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row>
    <row r="112" spans="2:47" ht="15.75" customHeight="1">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row>
    <row r="113" spans="2:47" ht="15.75" customHeight="1">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row>
    <row r="114" spans="2:47" ht="15.75" customHeight="1">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row>
    <row r="115" spans="2:47" ht="15.75" customHeight="1">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row>
    <row r="116" spans="2:47" ht="15.75" customHeight="1">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row>
    <row r="117" spans="2:47" ht="15.75" customHeight="1">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row>
    <row r="118" spans="2:47" ht="15.75" customHeight="1">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row>
    <row r="119" spans="2:47" ht="15.75" customHeight="1">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row>
    <row r="120" spans="2:47" ht="15.75" customHeight="1">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row>
    <row r="121" spans="2:47" ht="15.75" customHeight="1">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row>
    <row r="122" spans="2:47" ht="15.75" customHeight="1">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row>
    <row r="123" spans="2:47" ht="15.75" customHeight="1">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row>
    <row r="124" spans="2:47" ht="15.75" customHeight="1">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row>
    <row r="125" spans="2:47" ht="15.75" customHeight="1">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row>
    <row r="126" spans="2:47" ht="15.75" customHeight="1">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row>
    <row r="127" spans="2:47" ht="15.75" customHeight="1">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row>
    <row r="128" spans="2:47" ht="15.75" customHeight="1">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row>
    <row r="129" spans="2:47" ht="15.75" customHeight="1">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row>
    <row r="130" spans="2:47" ht="15.75" customHeight="1">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row>
    <row r="131" spans="2:47" ht="15.75" customHeight="1">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row>
    <row r="132" spans="2:47" ht="15.75" customHeight="1">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row>
    <row r="133" spans="2:47" ht="15.75" customHeight="1">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row>
    <row r="134" spans="2:47" ht="15.75" customHeight="1">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row>
    <row r="135" spans="2:47" ht="15.75" customHeight="1">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row>
    <row r="136" spans="2:47" ht="15.75" customHeight="1">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row>
    <row r="137" spans="2:47" ht="15.75" customHeight="1">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row>
    <row r="138" spans="2:47" ht="15.75" customHeight="1">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row>
    <row r="139" spans="2:47" ht="15.75" customHeight="1">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row>
    <row r="140" spans="2:47" ht="15.75" customHeight="1">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row>
    <row r="141" spans="2:47" ht="15.75" customHeight="1">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row>
    <row r="142" spans="2:47" ht="15.75" customHeight="1">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row>
    <row r="143" spans="2:47" ht="15.75" customHeight="1">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row>
    <row r="144" spans="2:47" ht="15.75" customHeight="1">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row>
    <row r="145" spans="2:47" ht="15.75" customHeight="1">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row>
    <row r="146" spans="2:47" ht="15.75" customHeight="1">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row>
    <row r="147" spans="2:47" ht="15.75" customHeight="1">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row>
    <row r="148" spans="2:47" ht="15.75" customHeight="1">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row>
    <row r="149" spans="2:47" ht="15.75" customHeight="1">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row>
    <row r="150" spans="2:47" ht="15.75" customHeight="1">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row>
    <row r="151" spans="2:47" ht="15.75" customHeight="1">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row>
    <row r="152" spans="2:47" ht="15.75" customHeight="1">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row>
    <row r="153" spans="2:47" ht="15.75" customHeight="1">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row>
    <row r="154" spans="2:47" ht="15.75" customHeight="1">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row>
    <row r="155" spans="2:47" ht="15.75" customHeight="1">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row>
    <row r="156" spans="2:47" ht="15.75" customHeight="1">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row>
    <row r="157" spans="2:47" ht="15.75" customHeight="1">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row>
    <row r="158" spans="2:47" ht="15.75" customHeight="1">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row>
    <row r="159" spans="2:47" ht="15.75" customHeight="1">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row>
    <row r="160" spans="2:47" ht="15.75" customHeight="1">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row>
    <row r="161" spans="2:47" ht="15.75" customHeight="1">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row>
    <row r="162" spans="2:47" ht="15.75" customHeight="1">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row>
    <row r="163" spans="2:47" ht="15.75" customHeight="1">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row>
    <row r="164" spans="2:47" ht="15.75" customHeight="1">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row>
    <row r="165" spans="2:47" ht="15.75" customHeight="1">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row>
    <row r="166" spans="2:47" ht="15.75" customHeight="1">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row>
    <row r="167" spans="2:47" ht="15.75" customHeight="1">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row>
    <row r="168" spans="2:47" ht="15.75" customHeight="1">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row>
    <row r="169" spans="2:47" ht="15.75" customHeight="1">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row>
    <row r="170" spans="2:47" ht="15.75" customHeight="1">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row>
    <row r="171" spans="2:47" ht="15.75" customHeight="1">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row>
    <row r="172" spans="2:47" ht="15.75" customHeight="1">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row>
    <row r="173" spans="2:47" ht="15.75" customHeight="1">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row>
    <row r="174" spans="2:47" ht="15.75" customHeight="1">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row>
    <row r="175" spans="2:47" ht="15.75" customHeight="1">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row>
    <row r="176" spans="2:47" ht="15.75" customHeight="1">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row>
    <row r="177" spans="2:47" ht="15.75" customHeight="1">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row>
    <row r="178" spans="2:47" ht="15.75" customHeight="1">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row>
    <row r="179" spans="2:47" ht="15.75" customHeight="1">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row>
    <row r="180" spans="2:47" ht="15.75" customHeight="1">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row>
    <row r="181" spans="2:47" ht="15.75" customHeight="1">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row>
    <row r="182" spans="2:47" ht="15.75" customHeight="1">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row>
    <row r="183" spans="2:47" ht="15.75" customHeight="1">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row>
    <row r="184" spans="2:47" ht="15.75" customHeight="1">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row>
    <row r="185" spans="2:47" ht="15.75" customHeight="1">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row>
    <row r="186" spans="2:47" ht="15.75" customHeight="1">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row>
    <row r="187" spans="2:47" ht="15.75" customHeight="1">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row>
    <row r="188" spans="2:47" ht="15.75" customHeight="1">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row>
    <row r="189" spans="2:47" ht="15.75" customHeight="1">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row>
    <row r="190" spans="2:47" ht="15.75" customHeight="1">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row>
    <row r="191" spans="2:47" ht="15.75" customHeight="1">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row>
    <row r="192" spans="2:47" ht="15.75" customHeight="1">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row>
    <row r="193" spans="2:47" ht="15.75" customHeight="1">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row>
    <row r="194" spans="2:47" ht="15.75" customHeight="1">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row>
    <row r="195" spans="2:47" ht="15.75" customHeight="1">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row>
    <row r="196" spans="2:47" ht="15.75" customHeight="1">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row>
    <row r="197" spans="2:47" ht="15.75" customHeight="1">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row>
    <row r="198" spans="2:47" ht="15.75" customHeight="1">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row>
    <row r="199" spans="2:47" ht="15.75" customHeight="1">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row>
    <row r="200" spans="2:47" ht="15.75" customHeight="1">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row>
  </sheetData>
  <sheetProtection/>
  <mergeCells count="6">
    <mergeCell ref="B3:B4"/>
    <mergeCell ref="C3:F4"/>
    <mergeCell ref="C15:D15"/>
    <mergeCell ref="B15:B16"/>
    <mergeCell ref="E15:E16"/>
    <mergeCell ref="F15:F16"/>
  </mergeCells>
  <hyperlinks>
    <hyperlink ref="B5" location="Report!H4" display="HC :  HCxHF vs HCxHP"/>
    <hyperlink ref="B6" location="Report!K4" display="HF :  HCxHF vs HPxHF"/>
    <hyperlink ref="B7" location="Report!N4" display="HF :  HCxHF vs HFxFS"/>
    <hyperlink ref="B8" location="Report!Q4" display="HF :  HPxHF vs HFxFS"/>
    <hyperlink ref="B9" location="Report!T4" display="HP :  HCxHP vs HPxHF"/>
    <hyperlink ref="B10" location="Report!W4" display="HP :  HCxHP vs HPxFP"/>
    <hyperlink ref="B11" location="Report!Z4" display="HP :  HPxHF vs HPxFP"/>
    <hyperlink ref="B17" location="Report!AC3" display="Preliminary estimates"/>
    <hyperlink ref="B18" location="Report!AF3" display="HCxHF"/>
    <hyperlink ref="B19" location="Report!AI3" display="HCxHP"/>
    <hyperlink ref="B20" location="Report!AL3" display="HPxHF"/>
    <hyperlink ref="B21" location="Report!AO3" display="HFxFS"/>
    <hyperlink ref="B22" location="Report!AR3" display="HPxFP"/>
    <hyperlink ref="B23" location="Report!AU3" display="HKxHP"/>
    <hyperlink ref="H1" location="Report!A1" display="&lt;--- Beginning of the report"/>
    <hyperlink ref="N1" location="Report!A1" display="&lt;--- Beginning of the report"/>
    <hyperlink ref="AC1" location="Report!A1" display="&lt;--- Beginning of the report"/>
    <hyperlink ref="AR1" location="Report!A1" display="&lt;--- Beginning of the report"/>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148"/>
  <sheetViews>
    <sheetView zoomScalePageLayoutView="0" workbookViewId="0" topLeftCell="A1">
      <pane xSplit="1" ySplit="3" topLeftCell="L4" activePane="bottomRight" state="frozen"/>
      <selection pane="topLeft" activeCell="A1" sqref="A1"/>
      <selection pane="topRight" activeCell="B1" sqref="B1"/>
      <selection pane="bottomLeft" activeCell="A4" sqref="A4"/>
      <selection pane="bottomRight" activeCell="A30" sqref="A30"/>
    </sheetView>
  </sheetViews>
  <sheetFormatPr defaultColWidth="8.00390625" defaultRowHeight="16.5"/>
  <cols>
    <col min="1" max="1" width="48.875" style="547" customWidth="1"/>
    <col min="2" max="2" width="11.125" style="598" customWidth="1"/>
    <col min="3" max="11" width="11.125" style="547" customWidth="1"/>
    <col min="12" max="12" width="11.875" style="565" customWidth="1"/>
    <col min="13" max="13" width="12.50390625" style="569" customWidth="1"/>
    <col min="14" max="14" width="11.625" style="547" customWidth="1"/>
    <col min="15" max="15" width="13.375" style="547" customWidth="1"/>
    <col min="16" max="16384" width="8.00390625" style="547" customWidth="1"/>
  </cols>
  <sheetData>
    <row r="1" spans="1:14" ht="15" customHeight="1">
      <c r="A1" s="1288" t="s">
        <v>377</v>
      </c>
      <c r="B1" s="1288"/>
      <c r="C1" s="1288"/>
      <c r="D1" s="1288"/>
      <c r="E1" s="1288"/>
      <c r="F1" s="1288"/>
      <c r="G1" s="1288"/>
      <c r="H1" s="1288"/>
      <c r="I1" s="1288"/>
      <c r="J1" s="1288"/>
      <c r="K1" s="1288"/>
      <c r="L1" s="1288"/>
      <c r="M1" s="1288"/>
      <c r="N1" s="1288"/>
    </row>
    <row r="2" spans="1:14" ht="13.5" thickBot="1">
      <c r="A2" s="1289" t="s">
        <v>378</v>
      </c>
      <c r="B2" s="1289"/>
      <c r="C2" s="1289"/>
      <c r="D2" s="1289"/>
      <c r="E2" s="1289"/>
      <c r="F2" s="1289"/>
      <c r="G2" s="1289"/>
      <c r="H2" s="1289"/>
      <c r="I2" s="1289"/>
      <c r="J2" s="1289"/>
      <c r="K2" s="1289"/>
      <c r="L2" s="1289"/>
      <c r="M2" s="1289"/>
      <c r="N2" s="1289"/>
    </row>
    <row r="3" spans="1:14" s="553" customFormat="1" ht="13.5" thickBot="1">
      <c r="A3" s="548"/>
      <c r="B3" s="549">
        <v>2004</v>
      </c>
      <c r="C3" s="549">
        <v>2005</v>
      </c>
      <c r="D3" s="550">
        <v>2006</v>
      </c>
      <c r="E3" s="549">
        <v>2007</v>
      </c>
      <c r="F3" s="549">
        <v>2008</v>
      </c>
      <c r="G3" s="549">
        <v>2009</v>
      </c>
      <c r="H3" s="551">
        <v>2010</v>
      </c>
      <c r="I3" s="551">
        <v>2011</v>
      </c>
      <c r="J3" s="551">
        <v>2012</v>
      </c>
      <c r="K3" s="551">
        <v>2013</v>
      </c>
      <c r="L3" s="551">
        <v>2014</v>
      </c>
      <c r="M3" s="552">
        <v>2015</v>
      </c>
      <c r="N3" s="552">
        <v>2016</v>
      </c>
    </row>
    <row r="4" spans="1:14" s="553" customFormat="1" ht="12.75">
      <c r="A4" s="554" t="s">
        <v>379</v>
      </c>
      <c r="B4" s="555">
        <v>1218922.8</v>
      </c>
      <c r="C4" s="555">
        <v>1408697.8</v>
      </c>
      <c r="D4" s="555">
        <v>1736760</v>
      </c>
      <c r="E4" s="555">
        <v>2092794.4</v>
      </c>
      <c r="F4" s="556">
        <v>2442827.2</v>
      </c>
      <c r="G4" s="555">
        <v>2551402.9</v>
      </c>
      <c r="H4" s="555">
        <f>H5+H25</f>
        <v>3197147.8000000003</v>
      </c>
      <c r="I4" s="555">
        <v>3865840.6</v>
      </c>
      <c r="J4" s="557">
        <v>4567661.2</v>
      </c>
      <c r="K4" s="557">
        <v>5474274</v>
      </c>
      <c r="L4" s="557">
        <f>L25+L5</f>
        <v>6332253</v>
      </c>
      <c r="M4" s="558">
        <v>6555820.9</v>
      </c>
      <c r="N4" s="558">
        <v>7974442.118</v>
      </c>
    </row>
    <row r="5" spans="1:14" s="561" customFormat="1" ht="12.75">
      <c r="A5" s="559" t="s">
        <v>380</v>
      </c>
      <c r="B5" s="556">
        <v>418588.6</v>
      </c>
      <c r="C5" s="556">
        <v>489722.6</v>
      </c>
      <c r="D5" s="556">
        <v>592440.9</v>
      </c>
      <c r="E5" s="556">
        <v>689259.5</v>
      </c>
      <c r="F5" s="556">
        <v>819658.8</v>
      </c>
      <c r="G5" s="556">
        <v>929793.4</v>
      </c>
      <c r="H5" s="556">
        <v>1050172.6</v>
      </c>
      <c r="I5" s="556">
        <v>1225896.4</v>
      </c>
      <c r="J5" s="557">
        <v>1417667.2</v>
      </c>
      <c r="K5" s="557">
        <v>1609856.8</v>
      </c>
      <c r="L5" s="557">
        <v>1820822.8</v>
      </c>
      <c r="M5" s="560">
        <v>1886933.5</v>
      </c>
      <c r="N5" s="560">
        <v>2204286.4</v>
      </c>
    </row>
    <row r="6" spans="1:15" ht="25.5">
      <c r="A6" s="562" t="s">
        <v>381</v>
      </c>
      <c r="B6" s="563">
        <v>73843.4</v>
      </c>
      <c r="C6" s="563">
        <v>85201.9</v>
      </c>
      <c r="D6" s="563">
        <v>113070.7</v>
      </c>
      <c r="E6" s="563">
        <v>130909</v>
      </c>
      <c r="F6" s="563">
        <v>135094.3</v>
      </c>
      <c r="G6" s="563">
        <v>156240.8</v>
      </c>
      <c r="H6" s="563">
        <v>181004</v>
      </c>
      <c r="I6" s="563">
        <v>221189.2</v>
      </c>
      <c r="J6" s="563">
        <v>255165.3</v>
      </c>
      <c r="K6" s="563">
        <v>275628.3</v>
      </c>
      <c r="L6" s="563">
        <v>299374.2</v>
      </c>
      <c r="M6" s="564">
        <v>326659.6</v>
      </c>
      <c r="N6" s="564">
        <v>381077.5</v>
      </c>
      <c r="O6" s="565"/>
    </row>
    <row r="7" spans="1:14" ht="12.75">
      <c r="A7" s="562" t="s">
        <v>382</v>
      </c>
      <c r="B7" s="566"/>
      <c r="C7" s="563"/>
      <c r="D7" s="563"/>
      <c r="E7" s="563"/>
      <c r="F7" s="563"/>
      <c r="G7" s="563"/>
      <c r="H7" s="563"/>
      <c r="I7" s="563"/>
      <c r="J7" s="563"/>
      <c r="K7" s="563"/>
      <c r="L7" s="563"/>
      <c r="M7" s="567"/>
      <c r="N7" s="568"/>
    </row>
    <row r="8" spans="1:14" ht="12.75" customHeight="1">
      <c r="A8" s="562" t="s">
        <v>383</v>
      </c>
      <c r="B8" s="563">
        <v>62033</v>
      </c>
      <c r="C8" s="563">
        <v>72077.8</v>
      </c>
      <c r="D8" s="563">
        <v>99099</v>
      </c>
      <c r="E8" s="563">
        <v>108434.7</v>
      </c>
      <c r="F8" s="563">
        <v>114302.1</v>
      </c>
      <c r="G8" s="563">
        <v>131631.4</v>
      </c>
      <c r="H8" s="563">
        <v>149091.3</v>
      </c>
      <c r="I8" s="563">
        <v>179107.9</v>
      </c>
      <c r="J8" s="563">
        <v>205019.6</v>
      </c>
      <c r="K8" s="563">
        <v>220177.9</v>
      </c>
      <c r="L8" s="563">
        <v>237151.8</v>
      </c>
      <c r="M8" s="569">
        <v>257183.3</v>
      </c>
      <c r="N8" s="569">
        <v>299172.925</v>
      </c>
    </row>
    <row r="9" spans="1:15" ht="12.75">
      <c r="A9" s="562" t="s">
        <v>384</v>
      </c>
      <c r="B9" s="563">
        <v>11810.4</v>
      </c>
      <c r="C9" s="563">
        <v>13124.1</v>
      </c>
      <c r="D9" s="563">
        <v>13971.7</v>
      </c>
      <c r="E9" s="563">
        <v>22474.3</v>
      </c>
      <c r="F9" s="563">
        <v>20792.2</v>
      </c>
      <c r="G9" s="563">
        <v>24609.4</v>
      </c>
      <c r="H9" s="563">
        <v>31912.7</v>
      </c>
      <c r="I9" s="563">
        <v>42081.3</v>
      </c>
      <c r="J9" s="563">
        <v>50145.7</v>
      </c>
      <c r="K9" s="563">
        <v>55450.4</v>
      </c>
      <c r="L9" s="563">
        <v>62222.4</v>
      </c>
      <c r="M9" s="567">
        <v>69476.3</v>
      </c>
      <c r="N9" s="567">
        <v>81904.548</v>
      </c>
      <c r="O9" s="565"/>
    </row>
    <row r="10" spans="1:14" ht="12.75">
      <c r="A10" s="570" t="s">
        <v>385</v>
      </c>
      <c r="B10" s="563">
        <v>8507.6</v>
      </c>
      <c r="C10" s="563">
        <v>9752.8</v>
      </c>
      <c r="D10" s="563">
        <v>12019</v>
      </c>
      <c r="E10" s="563">
        <v>14700.6</v>
      </c>
      <c r="F10" s="563">
        <v>17465.1</v>
      </c>
      <c r="G10" s="563">
        <v>23122.2</v>
      </c>
      <c r="H10" s="563">
        <v>27736.5</v>
      </c>
      <c r="I10" s="571">
        <v>31804.1</v>
      </c>
      <c r="J10" s="572">
        <v>36068.1</v>
      </c>
      <c r="K10" s="572">
        <v>47649.9</v>
      </c>
      <c r="L10" s="563">
        <v>46034</v>
      </c>
      <c r="M10" s="564">
        <v>48672.3</v>
      </c>
      <c r="N10" s="564">
        <v>51895.937</v>
      </c>
    </row>
    <row r="11" spans="1:14" ht="12.75">
      <c r="A11" s="570" t="s">
        <v>386</v>
      </c>
      <c r="B11" s="563">
        <v>36138</v>
      </c>
      <c r="C11" s="563">
        <v>45008.6</v>
      </c>
      <c r="D11" s="563">
        <v>50125.2</v>
      </c>
      <c r="E11" s="563">
        <v>64371.1</v>
      </c>
      <c r="F11" s="563">
        <v>83418.9</v>
      </c>
      <c r="G11" s="563">
        <v>103117.6</v>
      </c>
      <c r="H11" s="563">
        <v>116044.2</v>
      </c>
      <c r="I11" s="571">
        <v>135223.4</v>
      </c>
      <c r="J11" s="571">
        <v>158368.4</v>
      </c>
      <c r="K11" s="572">
        <v>184847.4</v>
      </c>
      <c r="L11" s="563">
        <v>182402.5</v>
      </c>
      <c r="M11" s="567">
        <v>214513</v>
      </c>
      <c r="N11" s="567">
        <v>253241.074</v>
      </c>
    </row>
    <row r="12" spans="1:14" s="578" customFormat="1" ht="12.75">
      <c r="A12" s="573" t="s">
        <v>387</v>
      </c>
      <c r="B12" s="574">
        <v>42641.8</v>
      </c>
      <c r="C12" s="574">
        <v>53350.8</v>
      </c>
      <c r="D12" s="574">
        <v>67235.5</v>
      </c>
      <c r="E12" s="563">
        <v>69633.7</v>
      </c>
      <c r="F12" s="574">
        <v>68627.2</v>
      </c>
      <c r="G12" s="574">
        <v>70026.7</v>
      </c>
      <c r="H12" s="574">
        <v>93724.2</v>
      </c>
      <c r="I12" s="575">
        <v>106908.02</v>
      </c>
      <c r="J12" s="576">
        <v>131215.4</v>
      </c>
      <c r="K12" s="576">
        <v>162536.2</v>
      </c>
      <c r="L12" s="563">
        <v>222105.8</v>
      </c>
      <c r="M12" s="577">
        <v>186594.6</v>
      </c>
      <c r="N12" s="577">
        <v>207144.405</v>
      </c>
    </row>
    <row r="13" spans="1:14" s="578" customFormat="1" ht="12.75">
      <c r="A13" s="562" t="s">
        <v>388</v>
      </c>
      <c r="B13" s="574">
        <v>11998.1</v>
      </c>
      <c r="C13" s="574">
        <v>14733.3</v>
      </c>
      <c r="D13" s="574">
        <v>17380.8</v>
      </c>
      <c r="E13" s="563">
        <v>18229.2</v>
      </c>
      <c r="F13" s="574">
        <v>22380.4</v>
      </c>
      <c r="G13" s="574">
        <v>21444.2</v>
      </c>
      <c r="H13" s="574">
        <v>24981.9</v>
      </c>
      <c r="I13" s="575">
        <v>27089.8</v>
      </c>
      <c r="J13" s="576">
        <v>36139.1</v>
      </c>
      <c r="K13" s="576">
        <v>35198.4</v>
      </c>
      <c r="L13" s="563">
        <v>54687.1</v>
      </c>
      <c r="M13" s="577">
        <v>45862.2</v>
      </c>
      <c r="N13" s="577">
        <v>33745.1</v>
      </c>
    </row>
    <row r="14" spans="1:15" ht="12.75">
      <c r="A14" s="570" t="s">
        <v>389</v>
      </c>
      <c r="B14" s="563">
        <v>19312.5</v>
      </c>
      <c r="C14" s="563">
        <v>21171.2</v>
      </c>
      <c r="D14" s="563">
        <v>25210</v>
      </c>
      <c r="E14" s="563">
        <v>25422.3</v>
      </c>
      <c r="F14" s="563">
        <v>34687.6</v>
      </c>
      <c r="G14" s="563">
        <v>37814.6</v>
      </c>
      <c r="H14" s="563">
        <v>38026.9</v>
      </c>
      <c r="I14" s="571">
        <v>42498.8</v>
      </c>
      <c r="J14" s="572">
        <v>43463.3</v>
      </c>
      <c r="K14" s="572">
        <v>53662.4</v>
      </c>
      <c r="L14" s="563">
        <v>55437.1</v>
      </c>
      <c r="M14" s="567">
        <v>59485.6</v>
      </c>
      <c r="N14" s="567">
        <v>63057.367</v>
      </c>
      <c r="O14" s="579"/>
    </row>
    <row r="15" spans="1:14" ht="25.5">
      <c r="A15" s="570" t="s">
        <v>390</v>
      </c>
      <c r="B15" s="563">
        <v>20383.6</v>
      </c>
      <c r="C15" s="563">
        <v>25533.3</v>
      </c>
      <c r="D15" s="563">
        <v>27980.7</v>
      </c>
      <c r="E15" s="563">
        <v>32222.7</v>
      </c>
      <c r="F15" s="563">
        <v>37868.8</v>
      </c>
      <c r="G15" s="563">
        <v>46066.8</v>
      </c>
      <c r="H15" s="563">
        <v>58864.4</v>
      </c>
      <c r="I15" s="571">
        <v>68790.8</v>
      </c>
      <c r="J15" s="572">
        <v>85526.1</v>
      </c>
      <c r="K15" s="572">
        <v>98994.6</v>
      </c>
      <c r="L15" s="563">
        <v>109724.3</v>
      </c>
      <c r="M15" s="577">
        <v>101272</v>
      </c>
      <c r="N15" s="577">
        <v>111563.378</v>
      </c>
    </row>
    <row r="16" spans="1:14" s="578" customFormat="1" ht="12.75">
      <c r="A16" s="573" t="s">
        <v>391</v>
      </c>
      <c r="B16" s="574">
        <v>26920.9</v>
      </c>
      <c r="C16" s="574">
        <v>33319.6</v>
      </c>
      <c r="D16" s="574">
        <v>47064.7</v>
      </c>
      <c r="E16" s="574">
        <v>55868.1</v>
      </c>
      <c r="F16" s="574">
        <v>49907.5</v>
      </c>
      <c r="G16" s="574">
        <v>74424.8</v>
      </c>
      <c r="H16" s="574">
        <v>83637.3</v>
      </c>
      <c r="I16" s="575">
        <v>81792.6</v>
      </c>
      <c r="J16" s="576">
        <v>87909.8</v>
      </c>
      <c r="K16" s="576">
        <v>106559</v>
      </c>
      <c r="L16" s="563">
        <v>117128.1</v>
      </c>
      <c r="M16" s="567">
        <v>117375.6</v>
      </c>
      <c r="N16" s="567">
        <v>141895.201</v>
      </c>
    </row>
    <row r="17" spans="1:14" ht="12.75">
      <c r="A17" s="570" t="s">
        <v>392</v>
      </c>
      <c r="B17" s="563">
        <v>64574</v>
      </c>
      <c r="C17" s="563">
        <v>76820.5</v>
      </c>
      <c r="D17" s="563">
        <v>94920.1</v>
      </c>
      <c r="E17" s="563">
        <v>118475.9</v>
      </c>
      <c r="F17" s="563">
        <v>161425</v>
      </c>
      <c r="G17" s="563">
        <v>162851.4</v>
      </c>
      <c r="H17" s="563">
        <v>165627.5</v>
      </c>
      <c r="I17" s="571">
        <v>189137.2</v>
      </c>
      <c r="J17" s="572">
        <v>221943.4</v>
      </c>
      <c r="K17" s="572">
        <v>249994.6</v>
      </c>
      <c r="L17" s="563">
        <v>252366.1</v>
      </c>
      <c r="M17" s="577">
        <v>312574.9</v>
      </c>
      <c r="N17" s="577">
        <v>387176.329</v>
      </c>
    </row>
    <row r="18" spans="1:14" ht="12.75">
      <c r="A18" s="570" t="s">
        <v>393</v>
      </c>
      <c r="B18" s="563">
        <v>18360.4</v>
      </c>
      <c r="C18" s="563">
        <v>22062.2</v>
      </c>
      <c r="D18" s="563">
        <v>28539.8</v>
      </c>
      <c r="E18" s="563">
        <v>37737.3</v>
      </c>
      <c r="F18" s="563">
        <v>50131.2</v>
      </c>
      <c r="G18" s="563">
        <v>47958.5</v>
      </c>
      <c r="H18" s="563">
        <v>51829.6</v>
      </c>
      <c r="I18" s="571">
        <v>62738.4</v>
      </c>
      <c r="J18" s="572">
        <v>65120.9</v>
      </c>
      <c r="K18" s="572">
        <v>82711.42</v>
      </c>
      <c r="L18" s="563">
        <v>61675.6</v>
      </c>
      <c r="M18" s="567">
        <v>87913</v>
      </c>
      <c r="N18" s="567">
        <v>105977.183</v>
      </c>
    </row>
    <row r="19" spans="1:14" ht="12.75" hidden="1">
      <c r="A19" s="570" t="s">
        <v>394</v>
      </c>
      <c r="B19" s="563">
        <v>3407.2</v>
      </c>
      <c r="C19" s="563">
        <v>4810.6</v>
      </c>
      <c r="D19" s="563">
        <v>8567.2</v>
      </c>
      <c r="E19" s="563">
        <v>12942.6</v>
      </c>
      <c r="F19" s="563">
        <v>13845.4</v>
      </c>
      <c r="G19" s="563">
        <v>12237.6</v>
      </c>
      <c r="H19" s="563">
        <v>12699.8</v>
      </c>
      <c r="I19" s="571">
        <v>14213.3</v>
      </c>
      <c r="J19" s="572">
        <v>15814.4</v>
      </c>
      <c r="K19" s="572">
        <v>18305.2</v>
      </c>
      <c r="L19" s="563"/>
      <c r="M19" s="567"/>
      <c r="N19" s="568"/>
    </row>
    <row r="20" spans="1:14" ht="12.75">
      <c r="A20" s="570" t="s">
        <v>395</v>
      </c>
      <c r="B20" s="563">
        <v>13401.2</v>
      </c>
      <c r="C20" s="563">
        <v>16314.3</v>
      </c>
      <c r="D20" s="563">
        <v>19924.5</v>
      </c>
      <c r="E20" s="563">
        <v>24658.4</v>
      </c>
      <c r="F20" s="563">
        <v>38011.4</v>
      </c>
      <c r="G20" s="563">
        <v>37806.9</v>
      </c>
      <c r="H20" s="563">
        <v>29502.1</v>
      </c>
      <c r="I20" s="571">
        <v>30508.2</v>
      </c>
      <c r="J20" s="572">
        <v>36056.5</v>
      </c>
      <c r="K20" s="572">
        <v>38755.6</v>
      </c>
      <c r="L20" s="563">
        <v>21962.9</v>
      </c>
      <c r="M20" s="567">
        <v>34531</v>
      </c>
      <c r="N20" s="567">
        <v>45777.361</v>
      </c>
    </row>
    <row r="21" spans="1:14" ht="12.75">
      <c r="A21" s="562" t="s">
        <v>396</v>
      </c>
      <c r="B21" s="563">
        <v>3652.4</v>
      </c>
      <c r="C21" s="563">
        <v>4045.4</v>
      </c>
      <c r="D21" s="563">
        <v>3533.4</v>
      </c>
      <c r="E21" s="563">
        <v>5588</v>
      </c>
      <c r="F21" s="563">
        <v>10198</v>
      </c>
      <c r="G21" s="563">
        <v>11045.1</v>
      </c>
      <c r="H21" s="563">
        <v>6508.5</v>
      </c>
      <c r="I21" s="571">
        <v>4712.8</v>
      </c>
      <c r="J21" s="572">
        <v>5456.3</v>
      </c>
      <c r="K21" s="572">
        <v>4562.5</v>
      </c>
      <c r="L21" s="563">
        <v>5784.6</v>
      </c>
      <c r="M21" s="567">
        <v>11489.7</v>
      </c>
      <c r="N21" s="567">
        <v>12512.775</v>
      </c>
    </row>
    <row r="22" spans="1:14" ht="12.75">
      <c r="A22" s="570" t="s">
        <v>397</v>
      </c>
      <c r="B22" s="563">
        <v>17483.1</v>
      </c>
      <c r="C22" s="563">
        <v>19368</v>
      </c>
      <c r="D22" s="563">
        <v>21816.8</v>
      </c>
      <c r="E22" s="563">
        <v>27485.8</v>
      </c>
      <c r="F22" s="563">
        <v>31736</v>
      </c>
      <c r="G22" s="563">
        <v>33630.9</v>
      </c>
      <c r="H22" s="563">
        <v>35077.9</v>
      </c>
      <c r="I22" s="571">
        <v>33723.6</v>
      </c>
      <c r="J22" s="572">
        <v>42450</v>
      </c>
      <c r="K22" s="572">
        <v>41180</v>
      </c>
      <c r="L22" s="563">
        <v>40879.4</v>
      </c>
      <c r="M22" s="567">
        <v>49735.7</v>
      </c>
      <c r="N22" s="567">
        <v>66128.218</v>
      </c>
    </row>
    <row r="23" spans="1:14" ht="12.75">
      <c r="A23" s="570" t="s">
        <v>398</v>
      </c>
      <c r="B23" s="563">
        <v>15329.4</v>
      </c>
      <c r="C23" s="563">
        <v>19075.9</v>
      </c>
      <c r="D23" s="563">
        <v>24638.9</v>
      </c>
      <c r="E23" s="563">
        <v>28594.4</v>
      </c>
      <c r="F23" s="563">
        <v>41546.4</v>
      </c>
      <c r="G23" s="563">
        <v>43455.2</v>
      </c>
      <c r="H23" s="563">
        <v>49217.8</v>
      </c>
      <c r="I23" s="571">
        <v>62167.2</v>
      </c>
      <c r="J23" s="572">
        <v>78316</v>
      </c>
      <c r="K23" s="572">
        <v>87347.6</v>
      </c>
      <c r="L23" s="563">
        <v>96920.8</v>
      </c>
      <c r="M23" s="567">
        <v>100405.8</v>
      </c>
      <c r="N23" s="567">
        <v>124560.819</v>
      </c>
    </row>
    <row r="24" spans="1:14" ht="12.75">
      <c r="A24" s="570" t="s">
        <v>399</v>
      </c>
      <c r="B24" s="563">
        <v>21636.1</v>
      </c>
      <c r="C24" s="563">
        <v>25357.6</v>
      </c>
      <c r="D24" s="563">
        <v>30056.5</v>
      </c>
      <c r="E24" s="563">
        <v>35023.9</v>
      </c>
      <c r="F24" s="563">
        <v>47720.7</v>
      </c>
      <c r="G24" s="563">
        <v>49130.3</v>
      </c>
      <c r="H24" s="563">
        <v>49561.2</v>
      </c>
      <c r="I24" s="571">
        <v>54795.5</v>
      </c>
      <c r="J24" s="572">
        <v>48905.5</v>
      </c>
      <c r="K24" s="572">
        <v>59655.77</v>
      </c>
      <c r="L24" s="563">
        <v>58798.6</v>
      </c>
      <c r="M24" s="567">
        <v>71205.2</v>
      </c>
      <c r="N24" s="567">
        <v>66446.091</v>
      </c>
    </row>
    <row r="25" spans="1:14" s="561" customFormat="1" ht="25.5">
      <c r="A25" s="554" t="s">
        <v>400</v>
      </c>
      <c r="B25" s="555">
        <v>800334.2</v>
      </c>
      <c r="C25" s="555">
        <v>918975.2</v>
      </c>
      <c r="D25" s="555">
        <v>1144319.1</v>
      </c>
      <c r="E25" s="555">
        <v>1403534.9</v>
      </c>
      <c r="F25" s="556">
        <v>1623168.4</v>
      </c>
      <c r="G25" s="556">
        <v>1621609.5</v>
      </c>
      <c r="H25" s="556">
        <v>2146975.2</v>
      </c>
      <c r="I25" s="556">
        <v>2639944.2</v>
      </c>
      <c r="J25" s="557">
        <v>3149994</v>
      </c>
      <c r="K25" s="557">
        <v>3864417.2</v>
      </c>
      <c r="L25" s="557">
        <v>4511430.2</v>
      </c>
      <c r="M25" s="580">
        <v>4668887.4</v>
      </c>
      <c r="N25" s="580">
        <v>5770155.766</v>
      </c>
    </row>
    <row r="26" spans="1:14" s="587" customFormat="1" ht="12.75">
      <c r="A26" s="581" t="s">
        <v>401</v>
      </c>
      <c r="B26" s="582">
        <v>23580.5</v>
      </c>
      <c r="C26" s="582">
        <v>20775.1</v>
      </c>
      <c r="D26" s="582">
        <v>28629.4</v>
      </c>
      <c r="E26" s="582">
        <v>32778.8</v>
      </c>
      <c r="F26" s="582">
        <v>45269.9</v>
      </c>
      <c r="G26" s="582">
        <v>67202.8</v>
      </c>
      <c r="H26" s="582">
        <v>87690.2</v>
      </c>
      <c r="I26" s="583">
        <v>90440.1</v>
      </c>
      <c r="J26" s="584">
        <v>118698.7</v>
      </c>
      <c r="K26" s="584">
        <v>115335.2</v>
      </c>
      <c r="L26" s="584">
        <v>128482.7</v>
      </c>
      <c r="M26" s="585">
        <v>189350.1</v>
      </c>
      <c r="N26" s="586">
        <v>299218.368</v>
      </c>
    </row>
    <row r="27" spans="1:14" s="587" customFormat="1" ht="12.75">
      <c r="A27" s="581" t="s">
        <v>402</v>
      </c>
      <c r="B27" s="582">
        <v>2546.5</v>
      </c>
      <c r="C27" s="582">
        <v>2989.8</v>
      </c>
      <c r="D27" s="582">
        <v>3545.8</v>
      </c>
      <c r="E27" s="582">
        <v>4920.6</v>
      </c>
      <c r="F27" s="582">
        <v>7211</v>
      </c>
      <c r="G27" s="582">
        <v>17590.5</v>
      </c>
      <c r="H27" s="582">
        <v>21004.2</v>
      </c>
      <c r="I27" s="583">
        <v>22920.8</v>
      </c>
      <c r="J27" s="584">
        <v>32128.1</v>
      </c>
      <c r="K27" s="584">
        <v>29918</v>
      </c>
      <c r="L27" s="584">
        <v>45528</v>
      </c>
      <c r="M27" s="585">
        <v>70859.4</v>
      </c>
      <c r="N27" s="586">
        <v>105075.63</v>
      </c>
    </row>
    <row r="28" spans="1:14" ht="25.5">
      <c r="A28" s="570" t="s">
        <v>403</v>
      </c>
      <c r="B28" s="563">
        <v>24633.1</v>
      </c>
      <c r="C28" s="563">
        <v>28189.6</v>
      </c>
      <c r="D28" s="563">
        <v>31853.8</v>
      </c>
      <c r="E28" s="563">
        <v>42566.6</v>
      </c>
      <c r="F28" s="563">
        <v>50883.4</v>
      </c>
      <c r="G28" s="563">
        <v>46338.5</v>
      </c>
      <c r="H28" s="563">
        <v>69279.7</v>
      </c>
      <c r="I28" s="571">
        <v>78765.7</v>
      </c>
      <c r="J28" s="572">
        <v>91237.4</v>
      </c>
      <c r="K28" s="572">
        <v>124124.2</v>
      </c>
      <c r="L28" s="572">
        <v>130045.9</v>
      </c>
      <c r="M28" s="567">
        <v>150344.7</v>
      </c>
      <c r="N28" s="567">
        <v>160955.084</v>
      </c>
    </row>
    <row r="29" spans="1:14" ht="12.75">
      <c r="A29" s="570" t="s">
        <v>404</v>
      </c>
      <c r="B29" s="563">
        <v>24584.1</v>
      </c>
      <c r="C29" s="563">
        <v>28357.8</v>
      </c>
      <c r="D29" s="563">
        <v>31127.3</v>
      </c>
      <c r="E29" s="563">
        <v>33011.9</v>
      </c>
      <c r="F29" s="563">
        <v>42144.3</v>
      </c>
      <c r="G29" s="563">
        <v>63572.8</v>
      </c>
      <c r="H29" s="563">
        <v>53686.6</v>
      </c>
      <c r="I29" s="571">
        <v>53457.5</v>
      </c>
      <c r="J29" s="572">
        <v>53942.3</v>
      </c>
      <c r="K29" s="572">
        <v>68109.5</v>
      </c>
      <c r="L29" s="572">
        <v>77424.9</v>
      </c>
      <c r="M29" s="567">
        <v>57640.6</v>
      </c>
      <c r="N29" s="567">
        <v>53354.546</v>
      </c>
    </row>
    <row r="30" spans="1:14" ht="12.75">
      <c r="A30" s="570" t="s">
        <v>405</v>
      </c>
      <c r="B30" s="563">
        <v>104547.6</v>
      </c>
      <c r="C30" s="563">
        <v>104285.6</v>
      </c>
      <c r="D30" s="563">
        <v>111767.6</v>
      </c>
      <c r="E30" s="563">
        <v>116865.2</v>
      </c>
      <c r="F30" s="563">
        <v>137299</v>
      </c>
      <c r="G30" s="563">
        <v>123924.8</v>
      </c>
      <c r="H30" s="563">
        <v>200684.6</v>
      </c>
      <c r="I30" s="571">
        <v>243391.4</v>
      </c>
      <c r="J30" s="572">
        <v>295159.7</v>
      </c>
      <c r="K30" s="572">
        <v>422172.4</v>
      </c>
      <c r="L30" s="572">
        <v>557444.4</v>
      </c>
      <c r="M30" s="567">
        <v>510937.6</v>
      </c>
      <c r="N30" s="567">
        <v>573798.475</v>
      </c>
    </row>
    <row r="31" spans="1:14" ht="12.75">
      <c r="A31" s="570" t="s">
        <v>406</v>
      </c>
      <c r="B31" s="563">
        <v>44797.6</v>
      </c>
      <c r="C31" s="563">
        <v>49214.2</v>
      </c>
      <c r="D31" s="563">
        <v>49981.3</v>
      </c>
      <c r="E31" s="563">
        <v>56708.5</v>
      </c>
      <c r="F31" s="563">
        <v>62212</v>
      </c>
      <c r="G31" s="563">
        <v>66774.5</v>
      </c>
      <c r="H31" s="563">
        <v>94006.2</v>
      </c>
      <c r="I31" s="571">
        <v>109200.8</v>
      </c>
      <c r="J31" s="572">
        <v>133875.5</v>
      </c>
      <c r="K31" s="572">
        <v>166018.4</v>
      </c>
      <c r="L31" s="572">
        <v>163564.1</v>
      </c>
      <c r="M31" s="567">
        <v>165642.2</v>
      </c>
      <c r="N31" s="567">
        <v>174305.903</v>
      </c>
    </row>
    <row r="32" spans="1:14" ht="12.75">
      <c r="A32" s="570" t="s">
        <v>407</v>
      </c>
      <c r="B32" s="563">
        <v>4001</v>
      </c>
      <c r="C32" s="563">
        <v>4161</v>
      </c>
      <c r="D32" s="563">
        <v>3411</v>
      </c>
      <c r="E32" s="563">
        <v>5052.6</v>
      </c>
      <c r="F32" s="563">
        <v>6273.9</v>
      </c>
      <c r="G32" s="563">
        <v>5549.7</v>
      </c>
      <c r="H32" s="563">
        <v>8363.2</v>
      </c>
      <c r="I32" s="571">
        <v>9153.6</v>
      </c>
      <c r="J32" s="572">
        <v>9710.2</v>
      </c>
      <c r="K32" s="572">
        <v>15213.1</v>
      </c>
      <c r="L32" s="572">
        <v>24679.2</v>
      </c>
      <c r="M32" s="567">
        <v>23954.8</v>
      </c>
      <c r="N32" s="567">
        <v>26653.301</v>
      </c>
    </row>
    <row r="33" spans="1:14" ht="12.75">
      <c r="A33" s="570" t="s">
        <v>408</v>
      </c>
      <c r="B33" s="563">
        <v>18410.6</v>
      </c>
      <c r="C33" s="563">
        <v>19310</v>
      </c>
      <c r="D33" s="563">
        <v>23722.2</v>
      </c>
      <c r="E33" s="563">
        <v>30842.7</v>
      </c>
      <c r="F33" s="563">
        <v>45737.5</v>
      </c>
      <c r="G33" s="563">
        <v>46893.5</v>
      </c>
      <c r="H33" s="563">
        <v>57391</v>
      </c>
      <c r="I33" s="571">
        <v>83571.4</v>
      </c>
      <c r="J33" s="572">
        <v>99495.8</v>
      </c>
      <c r="K33" s="572">
        <v>117572.8</v>
      </c>
      <c r="L33" s="572">
        <v>123962.8</v>
      </c>
      <c r="M33" s="567">
        <v>155631.5</v>
      </c>
      <c r="N33" s="567">
        <v>264749.084</v>
      </c>
    </row>
    <row r="34" spans="1:14" ht="76.5">
      <c r="A34" s="570" t="s">
        <v>409</v>
      </c>
      <c r="B34" s="563">
        <v>10277.4</v>
      </c>
      <c r="C34" s="563">
        <v>10843.1</v>
      </c>
      <c r="D34" s="563">
        <v>11554.7</v>
      </c>
      <c r="E34" s="563">
        <v>14812</v>
      </c>
      <c r="F34" s="563">
        <v>17799.8</v>
      </c>
      <c r="G34" s="563">
        <v>14476</v>
      </c>
      <c r="H34" s="563">
        <v>26421.7</v>
      </c>
      <c r="I34" s="571">
        <v>32555.8</v>
      </c>
      <c r="J34" s="572">
        <v>36125.2</v>
      </c>
      <c r="K34" s="572">
        <v>40945.6</v>
      </c>
      <c r="L34" s="572">
        <v>39256.8</v>
      </c>
      <c r="M34" s="567">
        <v>61639.1</v>
      </c>
      <c r="N34" s="568">
        <v>89028.96</v>
      </c>
    </row>
    <row r="35" spans="1:14" ht="12.75">
      <c r="A35" s="570" t="s">
        <v>410</v>
      </c>
      <c r="B35" s="563">
        <v>11070.3</v>
      </c>
      <c r="C35" s="563">
        <v>11072.8</v>
      </c>
      <c r="D35" s="563">
        <v>7937.1</v>
      </c>
      <c r="E35" s="563">
        <v>16011.9</v>
      </c>
      <c r="F35" s="563">
        <v>16882.7</v>
      </c>
      <c r="G35" s="563">
        <v>18397.7</v>
      </c>
      <c r="H35" s="563">
        <v>21999</v>
      </c>
      <c r="I35" s="571">
        <v>20834.4</v>
      </c>
      <c r="J35" s="572">
        <v>27062.9</v>
      </c>
      <c r="K35" s="572">
        <v>30459.4</v>
      </c>
      <c r="L35" s="572">
        <v>42477.8</v>
      </c>
      <c r="M35" s="567">
        <v>53772</v>
      </c>
      <c r="N35" s="567">
        <v>62209.416</v>
      </c>
    </row>
    <row r="36" spans="1:14" ht="25.5">
      <c r="A36" s="570" t="s">
        <v>411</v>
      </c>
      <c r="B36" s="563">
        <v>6667.7</v>
      </c>
      <c r="C36" s="563">
        <v>6598.4</v>
      </c>
      <c r="D36" s="563">
        <v>7097.2</v>
      </c>
      <c r="E36" s="563">
        <v>7116</v>
      </c>
      <c r="F36" s="563">
        <v>7783.3</v>
      </c>
      <c r="G36" s="563">
        <v>19220.5</v>
      </c>
      <c r="H36" s="563">
        <v>23242.6</v>
      </c>
      <c r="I36" s="563">
        <v>22598</v>
      </c>
      <c r="J36" s="563">
        <v>18706.9</v>
      </c>
      <c r="K36" s="563">
        <v>22887.5</v>
      </c>
      <c r="L36" s="572">
        <v>17835.3</v>
      </c>
      <c r="M36" s="567">
        <v>9192.2</v>
      </c>
      <c r="N36" s="567">
        <v>36394.753</v>
      </c>
    </row>
    <row r="37" spans="1:14" ht="12.75">
      <c r="A37" s="570" t="s">
        <v>412</v>
      </c>
      <c r="B37" s="563">
        <v>40978.7</v>
      </c>
      <c r="C37" s="563">
        <v>57629.7</v>
      </c>
      <c r="D37" s="563">
        <v>78276.2</v>
      </c>
      <c r="E37" s="563">
        <v>87022.6</v>
      </c>
      <c r="F37" s="563">
        <v>89112.6</v>
      </c>
      <c r="G37" s="563">
        <v>70192.7</v>
      </c>
      <c r="H37" s="563">
        <v>98002.7</v>
      </c>
      <c r="I37" s="563">
        <v>131940.7</v>
      </c>
      <c r="J37" s="563">
        <v>152811.3</v>
      </c>
      <c r="K37" s="563">
        <v>187001.6</v>
      </c>
      <c r="L37" s="572">
        <v>190559.8</v>
      </c>
      <c r="M37" s="567">
        <v>188807.4</v>
      </c>
      <c r="N37" s="567">
        <v>315698.834</v>
      </c>
    </row>
    <row r="38" spans="1:14" ht="12.75">
      <c r="A38" s="570" t="s">
        <v>413</v>
      </c>
      <c r="B38" s="563">
        <v>27761.4</v>
      </c>
      <c r="C38" s="563">
        <v>33051.7</v>
      </c>
      <c r="D38" s="563">
        <v>36216.3</v>
      </c>
      <c r="E38" s="563">
        <v>46460</v>
      </c>
      <c r="F38" s="563">
        <v>43924.1</v>
      </c>
      <c r="G38" s="563">
        <v>39675.7</v>
      </c>
      <c r="H38" s="563">
        <v>50958.2</v>
      </c>
      <c r="I38" s="563">
        <v>70570</v>
      </c>
      <c r="J38" s="563">
        <v>91808.8</v>
      </c>
      <c r="K38" s="563">
        <v>78949.3</v>
      </c>
      <c r="L38" s="572">
        <v>110287.7</v>
      </c>
      <c r="M38" s="567">
        <v>99127.8</v>
      </c>
      <c r="N38" s="567">
        <v>89749.966</v>
      </c>
    </row>
    <row r="39" spans="1:15" ht="12.75">
      <c r="A39" s="570" t="s">
        <v>414</v>
      </c>
      <c r="B39" s="563">
        <v>2017</v>
      </c>
      <c r="C39" s="563">
        <v>2317.3</v>
      </c>
      <c r="D39" s="563">
        <v>4289.2</v>
      </c>
      <c r="E39" s="563">
        <v>5849.9</v>
      </c>
      <c r="F39" s="563">
        <v>7938.4</v>
      </c>
      <c r="G39" s="563">
        <v>3800.6</v>
      </c>
      <c r="H39" s="563">
        <v>5665.1</v>
      </c>
      <c r="I39" s="563">
        <v>5745.7</v>
      </c>
      <c r="J39" s="563">
        <v>5026.1</v>
      </c>
      <c r="K39" s="563">
        <v>6616.9</v>
      </c>
      <c r="L39" s="572">
        <v>9296.3</v>
      </c>
      <c r="M39" s="569">
        <v>10634.1</v>
      </c>
      <c r="N39" s="572">
        <v>4589.082</v>
      </c>
      <c r="O39" s="588"/>
    </row>
    <row r="40" spans="1:14" ht="12.75">
      <c r="A40" s="570" t="s">
        <v>415</v>
      </c>
      <c r="B40" s="563">
        <v>545.1</v>
      </c>
      <c r="C40" s="563">
        <v>307.3</v>
      </c>
      <c r="D40" s="563">
        <v>364.8</v>
      </c>
      <c r="E40" s="563">
        <v>302.8</v>
      </c>
      <c r="F40" s="563">
        <v>708.5</v>
      </c>
      <c r="G40" s="563">
        <v>1041</v>
      </c>
      <c r="H40" s="563">
        <v>1489.9</v>
      </c>
      <c r="I40" s="563">
        <v>2201.3</v>
      </c>
      <c r="J40" s="563">
        <v>2643.1</v>
      </c>
      <c r="K40" s="563">
        <v>5400</v>
      </c>
      <c r="L40" s="572">
        <v>7536.4</v>
      </c>
      <c r="M40" s="567">
        <v>10085</v>
      </c>
      <c r="N40" s="572">
        <v>3499.043</v>
      </c>
    </row>
    <row r="41" spans="1:14" ht="12.75">
      <c r="A41" s="570" t="s">
        <v>416</v>
      </c>
      <c r="B41" s="563">
        <v>4334.9</v>
      </c>
      <c r="C41" s="563">
        <v>4577</v>
      </c>
      <c r="D41" s="563">
        <v>6048.5</v>
      </c>
      <c r="E41" s="563">
        <v>7322.1</v>
      </c>
      <c r="F41" s="563">
        <v>8236.9</v>
      </c>
      <c r="G41" s="563">
        <v>8267.6</v>
      </c>
      <c r="H41" s="563">
        <v>8976.1</v>
      </c>
      <c r="I41" s="563">
        <v>7447.9</v>
      </c>
      <c r="J41" s="563">
        <v>10503.1</v>
      </c>
      <c r="K41" s="563">
        <v>16670.3</v>
      </c>
      <c r="L41" s="572">
        <v>12176</v>
      </c>
      <c r="M41" s="567">
        <v>33549.1</v>
      </c>
      <c r="N41" s="567">
        <v>28121.57</v>
      </c>
    </row>
    <row r="42" spans="1:14" ht="12.75">
      <c r="A42" s="570" t="s">
        <v>417</v>
      </c>
      <c r="B42" s="563">
        <v>13145.7</v>
      </c>
      <c r="C42" s="563">
        <v>13963.7</v>
      </c>
      <c r="D42" s="563">
        <v>15255.6</v>
      </c>
      <c r="E42" s="563">
        <v>15784.8</v>
      </c>
      <c r="F42" s="563">
        <v>19846.9</v>
      </c>
      <c r="G42" s="563">
        <v>21771.7</v>
      </c>
      <c r="H42" s="563">
        <v>32860.6</v>
      </c>
      <c r="I42" s="563">
        <v>37286</v>
      </c>
      <c r="J42" s="563">
        <v>33965.3</v>
      </c>
      <c r="K42" s="563">
        <v>39917.4</v>
      </c>
      <c r="L42" s="572">
        <v>39690.2</v>
      </c>
      <c r="M42" s="567">
        <v>49256.6</v>
      </c>
      <c r="N42" s="567">
        <v>47855.087</v>
      </c>
    </row>
    <row r="43" spans="1:14" ht="12.75">
      <c r="A43" s="570" t="s">
        <v>418</v>
      </c>
      <c r="B43" s="563">
        <v>3376</v>
      </c>
      <c r="C43" s="563">
        <v>3319.8</v>
      </c>
      <c r="D43" s="563">
        <v>2165.1</v>
      </c>
      <c r="E43" s="563">
        <v>3170.5</v>
      </c>
      <c r="F43" s="563">
        <v>3541.1</v>
      </c>
      <c r="G43" s="563">
        <v>3510.3</v>
      </c>
      <c r="H43" s="563">
        <v>6232.4</v>
      </c>
      <c r="I43" s="563">
        <v>5773.9</v>
      </c>
      <c r="J43" s="563">
        <v>5021.9</v>
      </c>
      <c r="K43" s="563">
        <v>5300.7</v>
      </c>
      <c r="L43" s="572">
        <v>4087.6</v>
      </c>
      <c r="M43" s="567">
        <v>1433.6</v>
      </c>
      <c r="N43" s="567">
        <v>3722.104</v>
      </c>
    </row>
    <row r="44" spans="1:14" ht="12.75">
      <c r="A44" s="570" t="s">
        <v>419</v>
      </c>
      <c r="B44" s="563">
        <v>9465.4</v>
      </c>
      <c r="C44" s="563">
        <v>10357.2</v>
      </c>
      <c r="D44" s="563">
        <v>11699.6</v>
      </c>
      <c r="E44" s="563">
        <v>14270.1</v>
      </c>
      <c r="F44" s="563">
        <v>17238.6</v>
      </c>
      <c r="G44" s="563">
        <v>19777.4</v>
      </c>
      <c r="H44" s="563">
        <v>24426</v>
      </c>
      <c r="I44" s="563">
        <v>24954.8</v>
      </c>
      <c r="J44" s="563">
        <v>25653.4</v>
      </c>
      <c r="K44" s="563">
        <v>34391.5</v>
      </c>
      <c r="L44" s="572">
        <v>41907.7</v>
      </c>
      <c r="M44" s="567">
        <v>35516.2</v>
      </c>
      <c r="N44" s="567">
        <v>53571.061</v>
      </c>
    </row>
    <row r="45" spans="1:14" ht="12.75">
      <c r="A45" s="570" t="s">
        <v>420</v>
      </c>
      <c r="B45" s="563">
        <v>16549.4</v>
      </c>
      <c r="C45" s="563">
        <v>24982.5</v>
      </c>
      <c r="D45" s="563">
        <v>44714.4</v>
      </c>
      <c r="E45" s="563">
        <v>48101.9</v>
      </c>
      <c r="F45" s="563">
        <v>67769.6</v>
      </c>
      <c r="G45" s="563">
        <v>76147.2</v>
      </c>
      <c r="H45" s="563">
        <v>97100.3</v>
      </c>
      <c r="I45" s="563">
        <v>122215.7</v>
      </c>
      <c r="J45" s="563">
        <v>120435.3</v>
      </c>
      <c r="K45" s="563">
        <v>140370.5</v>
      </c>
      <c r="L45" s="572">
        <v>189605.7</v>
      </c>
      <c r="M45" s="567">
        <v>284993.5</v>
      </c>
      <c r="N45" s="567">
        <v>369596.321</v>
      </c>
    </row>
    <row r="46" spans="1:14" ht="12.75">
      <c r="A46" s="570" t="s">
        <v>421</v>
      </c>
      <c r="B46" s="563">
        <v>3181.5</v>
      </c>
      <c r="C46" s="563">
        <v>3620.7</v>
      </c>
      <c r="D46" s="563">
        <v>4016.1</v>
      </c>
      <c r="E46" s="563">
        <v>6294.4</v>
      </c>
      <c r="F46" s="563">
        <v>9971.3</v>
      </c>
      <c r="G46" s="563">
        <v>17106.6</v>
      </c>
      <c r="H46" s="563">
        <v>13600.3</v>
      </c>
      <c r="I46" s="563">
        <v>13704.6</v>
      </c>
      <c r="J46" s="563">
        <v>13417.2</v>
      </c>
      <c r="K46" s="563">
        <v>19354.7</v>
      </c>
      <c r="L46" s="572">
        <v>22823.6</v>
      </c>
      <c r="M46" s="567">
        <v>14305.3</v>
      </c>
      <c r="N46" s="567">
        <v>12746.613</v>
      </c>
    </row>
    <row r="47" spans="1:14" ht="12.75">
      <c r="A47" s="570" t="s">
        <v>422</v>
      </c>
      <c r="B47" s="563">
        <v>2716.1</v>
      </c>
      <c r="C47" s="563">
        <v>3487.1</v>
      </c>
      <c r="D47" s="563">
        <v>5765.7</v>
      </c>
      <c r="E47" s="563">
        <v>5688.2</v>
      </c>
      <c r="F47" s="563">
        <v>7752.4</v>
      </c>
      <c r="G47" s="563">
        <v>6984</v>
      </c>
      <c r="H47" s="563">
        <v>7844.2</v>
      </c>
      <c r="I47" s="563">
        <v>8943.6</v>
      </c>
      <c r="J47" s="563">
        <v>8508.1</v>
      </c>
      <c r="K47" s="563">
        <v>9416.1</v>
      </c>
      <c r="L47" s="572">
        <v>12055.3</v>
      </c>
      <c r="M47" s="567">
        <v>3381.3</v>
      </c>
      <c r="N47" s="567">
        <v>3579.401</v>
      </c>
    </row>
    <row r="48" spans="1:14" ht="12.75">
      <c r="A48" s="570" t="s">
        <v>423</v>
      </c>
      <c r="B48" s="563">
        <v>12190.9</v>
      </c>
      <c r="C48" s="563">
        <v>12875.6</v>
      </c>
      <c r="D48" s="563">
        <v>12811.2</v>
      </c>
      <c r="E48" s="563">
        <v>16905</v>
      </c>
      <c r="F48" s="563">
        <v>20743.2</v>
      </c>
      <c r="G48" s="563">
        <v>21050.1</v>
      </c>
      <c r="H48" s="563">
        <v>26784.4</v>
      </c>
      <c r="I48" s="563">
        <v>31820.7</v>
      </c>
      <c r="J48" s="563">
        <v>39136.9</v>
      </c>
      <c r="K48" s="563">
        <v>48022.8</v>
      </c>
      <c r="L48" s="572">
        <v>64461.3</v>
      </c>
      <c r="M48" s="567">
        <v>89970.3</v>
      </c>
      <c r="N48" s="567">
        <v>70369.391</v>
      </c>
    </row>
    <row r="49" spans="1:14" ht="25.5">
      <c r="A49" s="570" t="s">
        <v>424</v>
      </c>
      <c r="B49" s="563">
        <v>37690.4</v>
      </c>
      <c r="C49" s="563">
        <v>31161.4</v>
      </c>
      <c r="D49" s="563">
        <v>53793.7</v>
      </c>
      <c r="E49" s="563">
        <v>70538.7</v>
      </c>
      <c r="F49" s="563">
        <v>75176.1</v>
      </c>
      <c r="G49" s="563">
        <v>74292.1</v>
      </c>
      <c r="H49" s="563">
        <v>98197.7</v>
      </c>
      <c r="I49" s="563">
        <v>124455.1</v>
      </c>
      <c r="J49" s="563">
        <v>144250.5</v>
      </c>
      <c r="K49" s="563">
        <v>176322.6</v>
      </c>
      <c r="L49" s="572">
        <v>134430.9</v>
      </c>
      <c r="M49" s="567">
        <v>145996.7</v>
      </c>
      <c r="N49" s="567">
        <v>125304.946</v>
      </c>
    </row>
    <row r="50" spans="1:14" ht="12.75">
      <c r="A50" s="570" t="s">
        <v>425</v>
      </c>
      <c r="B50" s="563">
        <v>3175</v>
      </c>
      <c r="C50" s="563">
        <v>4060.9</v>
      </c>
      <c r="D50" s="563">
        <v>5814.8</v>
      </c>
      <c r="E50" s="563">
        <v>6331.3</v>
      </c>
      <c r="F50" s="563">
        <v>7770.8</v>
      </c>
      <c r="G50" s="563">
        <v>10380.2</v>
      </c>
      <c r="H50" s="563">
        <v>15683.8</v>
      </c>
      <c r="I50" s="563">
        <v>14240.4</v>
      </c>
      <c r="J50" s="563">
        <v>16243.8</v>
      </c>
      <c r="K50" s="563">
        <v>20872.1</v>
      </c>
      <c r="L50" s="572">
        <v>17841.4</v>
      </c>
      <c r="M50" s="567">
        <v>14283.1</v>
      </c>
      <c r="N50" s="567">
        <v>29206.802</v>
      </c>
    </row>
    <row r="51" spans="1:14" ht="12.75">
      <c r="A51" s="570" t="s">
        <v>426</v>
      </c>
      <c r="B51" s="563">
        <v>12815.2</v>
      </c>
      <c r="C51" s="563">
        <v>10773.9</v>
      </c>
      <c r="D51" s="563">
        <v>20799.9</v>
      </c>
      <c r="E51" s="563">
        <v>38555.6</v>
      </c>
      <c r="F51" s="563">
        <v>32553.9</v>
      </c>
      <c r="G51" s="563">
        <v>31606.9</v>
      </c>
      <c r="H51" s="563">
        <v>33019.8</v>
      </c>
      <c r="I51" s="563">
        <v>46784.4</v>
      </c>
      <c r="J51" s="563">
        <v>72743.5</v>
      </c>
      <c r="K51" s="563">
        <v>76242.8</v>
      </c>
      <c r="L51" s="572">
        <v>94651.8</v>
      </c>
      <c r="M51" s="567">
        <v>148983.9</v>
      </c>
      <c r="N51" s="567">
        <v>146425.268</v>
      </c>
    </row>
    <row r="52" spans="1:14" ht="12.75">
      <c r="A52" s="570" t="s">
        <v>427</v>
      </c>
      <c r="B52" s="563">
        <v>7708.5</v>
      </c>
      <c r="C52" s="563">
        <v>7282.4</v>
      </c>
      <c r="D52" s="563">
        <v>7978.2</v>
      </c>
      <c r="E52" s="563">
        <v>11886.5</v>
      </c>
      <c r="F52" s="563">
        <v>19154.3</v>
      </c>
      <c r="G52" s="563">
        <v>21173.5</v>
      </c>
      <c r="H52" s="563">
        <v>23636.8</v>
      </c>
      <c r="I52" s="563">
        <v>23708.3</v>
      </c>
      <c r="J52" s="563">
        <v>27495.5</v>
      </c>
      <c r="K52" s="563">
        <v>35813.42</v>
      </c>
      <c r="L52" s="572">
        <v>39887.7</v>
      </c>
      <c r="M52" s="567">
        <v>47476.9</v>
      </c>
      <c r="N52" s="567">
        <v>85231.534</v>
      </c>
    </row>
    <row r="53" spans="1:14" ht="12.75">
      <c r="A53" s="570" t="s">
        <v>428</v>
      </c>
      <c r="B53" s="563">
        <v>8667</v>
      </c>
      <c r="C53" s="563">
        <v>9572.2</v>
      </c>
      <c r="D53" s="563">
        <v>10431</v>
      </c>
      <c r="E53" s="563">
        <v>14520.3</v>
      </c>
      <c r="F53" s="563">
        <v>40619.2</v>
      </c>
      <c r="G53" s="563">
        <v>21387.7</v>
      </c>
      <c r="H53" s="563">
        <v>21005.7</v>
      </c>
      <c r="I53" s="563">
        <v>24518.9</v>
      </c>
      <c r="J53" s="563">
        <v>29024.7</v>
      </c>
      <c r="K53" s="563">
        <v>28101.4</v>
      </c>
      <c r="L53" s="572">
        <v>30828.6</v>
      </c>
      <c r="M53" s="567">
        <v>40245.7</v>
      </c>
      <c r="N53" s="567">
        <v>77909.976</v>
      </c>
    </row>
    <row r="54" spans="1:14" ht="12.75">
      <c r="A54" s="570" t="s">
        <v>429</v>
      </c>
      <c r="B54" s="563">
        <v>5324.1</v>
      </c>
      <c r="C54" s="563">
        <v>5847.1</v>
      </c>
      <c r="D54" s="563">
        <v>6534.1</v>
      </c>
      <c r="E54" s="563">
        <v>7589.3</v>
      </c>
      <c r="F54" s="563">
        <v>9201.7</v>
      </c>
      <c r="G54" s="563">
        <v>15906.9</v>
      </c>
      <c r="H54" s="563">
        <v>18793.9</v>
      </c>
      <c r="I54" s="563">
        <v>21796.1</v>
      </c>
      <c r="J54" s="563">
        <v>21608.1</v>
      </c>
      <c r="K54" s="563">
        <v>33109.9</v>
      </c>
      <c r="L54" s="572">
        <v>36332</v>
      </c>
      <c r="M54" s="567">
        <v>49583.8</v>
      </c>
      <c r="N54" s="567">
        <v>108997.33</v>
      </c>
    </row>
    <row r="55" spans="1:14" ht="12.75">
      <c r="A55" s="570" t="s">
        <v>430</v>
      </c>
      <c r="B55" s="563">
        <v>16069.1</v>
      </c>
      <c r="C55" s="563">
        <v>17167.5</v>
      </c>
      <c r="D55" s="563">
        <v>20466.9</v>
      </c>
      <c r="E55" s="563">
        <v>25632.5</v>
      </c>
      <c r="F55" s="563">
        <v>32584.1</v>
      </c>
      <c r="G55" s="563" t="s">
        <v>431</v>
      </c>
      <c r="H55" s="563" t="s">
        <v>431</v>
      </c>
      <c r="I55" s="563" t="s">
        <v>431</v>
      </c>
      <c r="J55" s="563" t="s">
        <v>431</v>
      </c>
      <c r="K55" s="563" t="s">
        <v>431</v>
      </c>
      <c r="L55" s="563" t="s">
        <v>431</v>
      </c>
      <c r="M55" s="564" t="s">
        <v>431</v>
      </c>
      <c r="N55" s="564" t="s">
        <v>431</v>
      </c>
    </row>
    <row r="56" spans="1:14" ht="12.75">
      <c r="A56" s="570" t="s">
        <v>432</v>
      </c>
      <c r="B56" s="555" t="s">
        <v>431</v>
      </c>
      <c r="C56" s="555" t="s">
        <v>431</v>
      </c>
      <c r="D56" s="555" t="s">
        <v>431</v>
      </c>
      <c r="E56" s="555" t="s">
        <v>431</v>
      </c>
      <c r="F56" s="555" t="s">
        <v>431</v>
      </c>
      <c r="G56" s="563">
        <v>31120</v>
      </c>
      <c r="H56" s="563">
        <v>34746.1</v>
      </c>
      <c r="I56" s="563">
        <v>38604.7</v>
      </c>
      <c r="J56" s="563">
        <v>44077.6</v>
      </c>
      <c r="K56" s="563">
        <v>63807.9</v>
      </c>
      <c r="L56" s="572">
        <v>78625.5</v>
      </c>
      <c r="M56" s="567">
        <v>83062.2</v>
      </c>
      <c r="N56" s="567">
        <v>84270.945</v>
      </c>
    </row>
    <row r="57" spans="1:14" ht="12.75">
      <c r="A57" s="570" t="s">
        <v>433</v>
      </c>
      <c r="B57" s="555" t="s">
        <v>431</v>
      </c>
      <c r="C57" s="555" t="s">
        <v>431</v>
      </c>
      <c r="D57" s="555" t="s">
        <v>431</v>
      </c>
      <c r="E57" s="555" t="s">
        <v>431</v>
      </c>
      <c r="F57" s="555" t="s">
        <v>431</v>
      </c>
      <c r="G57" s="563">
        <v>21137.5</v>
      </c>
      <c r="H57" s="563">
        <v>31612.1</v>
      </c>
      <c r="I57" s="563">
        <v>34173.5</v>
      </c>
      <c r="J57" s="563">
        <v>43049.8</v>
      </c>
      <c r="K57" s="563">
        <v>46844</v>
      </c>
      <c r="L57" s="572">
        <v>53082.4</v>
      </c>
      <c r="M57" s="567">
        <v>56252.4</v>
      </c>
      <c r="N57" s="567">
        <v>104337.097</v>
      </c>
    </row>
    <row r="58" spans="1:14" ht="25.5">
      <c r="A58" s="570" t="s">
        <v>434</v>
      </c>
      <c r="B58" s="563">
        <v>1617</v>
      </c>
      <c r="C58" s="563">
        <v>1695.6</v>
      </c>
      <c r="D58" s="563">
        <v>1910.2</v>
      </c>
      <c r="E58" s="563">
        <v>1869.9</v>
      </c>
      <c r="F58" s="563">
        <v>1501</v>
      </c>
      <c r="G58" s="563">
        <v>4704.2</v>
      </c>
      <c r="H58" s="563">
        <v>7602</v>
      </c>
      <c r="I58" s="563">
        <v>8088.4</v>
      </c>
      <c r="J58" s="563">
        <v>8089.5</v>
      </c>
      <c r="K58" s="563">
        <v>14560.1</v>
      </c>
      <c r="L58" s="572">
        <v>19777.4</v>
      </c>
      <c r="M58" s="567">
        <v>17594.6</v>
      </c>
      <c r="N58" s="567">
        <v>15085.737</v>
      </c>
    </row>
    <row r="59" spans="1:14" ht="25.5">
      <c r="A59" s="570" t="s">
        <v>435</v>
      </c>
      <c r="B59" s="563">
        <v>111052.2</v>
      </c>
      <c r="C59" s="563">
        <v>149726.5</v>
      </c>
      <c r="D59" s="563">
        <v>215522.8</v>
      </c>
      <c r="E59" s="563">
        <v>259779.7</v>
      </c>
      <c r="F59" s="563">
        <v>340217.1</v>
      </c>
      <c r="G59" s="563">
        <v>7565.8</v>
      </c>
      <c r="H59" s="563">
        <v>16892.3</v>
      </c>
      <c r="I59" s="563">
        <v>19963.6</v>
      </c>
      <c r="J59" s="563">
        <v>24963.5</v>
      </c>
      <c r="K59" s="563">
        <v>40121.8</v>
      </c>
      <c r="L59" s="572">
        <v>38282.7</v>
      </c>
      <c r="M59" s="567">
        <v>38956.1</v>
      </c>
      <c r="N59" s="567">
        <v>48089.6</v>
      </c>
    </row>
    <row r="60" spans="1:14" ht="12.75">
      <c r="A60" s="570" t="s">
        <v>436</v>
      </c>
      <c r="B60" s="563">
        <v>68020.1</v>
      </c>
      <c r="C60" s="563">
        <v>73361.4</v>
      </c>
      <c r="D60" s="563">
        <v>113390.2</v>
      </c>
      <c r="E60" s="563">
        <v>182570.6</v>
      </c>
      <c r="F60" s="563">
        <v>135502</v>
      </c>
      <c r="G60" s="563">
        <v>87305.4</v>
      </c>
      <c r="H60" s="563">
        <v>108655.1</v>
      </c>
      <c r="I60" s="563">
        <v>157993.8</v>
      </c>
      <c r="J60" s="563">
        <v>293044</v>
      </c>
      <c r="K60" s="563">
        <v>452350.4</v>
      </c>
      <c r="L60" s="572">
        <v>558669.2</v>
      </c>
      <c r="M60" s="589">
        <v>309520.8</v>
      </c>
      <c r="N60" s="567">
        <v>323396.6</v>
      </c>
    </row>
    <row r="61" spans="1:14" ht="12.75">
      <c r="A61" s="570" t="s">
        <v>437</v>
      </c>
      <c r="B61" s="563">
        <v>6815.8</v>
      </c>
      <c r="C61" s="563">
        <v>7599.9</v>
      </c>
      <c r="D61" s="563">
        <v>22044.1</v>
      </c>
      <c r="E61" s="563">
        <v>21520.4</v>
      </c>
      <c r="F61" s="563">
        <v>7172.2</v>
      </c>
      <c r="G61" s="563">
        <v>12183.9</v>
      </c>
      <c r="H61" s="563">
        <v>18817.8</v>
      </c>
      <c r="I61" s="563">
        <v>18563.1</v>
      </c>
      <c r="J61" s="563">
        <v>20384.4</v>
      </c>
      <c r="K61" s="563">
        <v>21409.3</v>
      </c>
      <c r="L61" s="572">
        <v>31632.8</v>
      </c>
      <c r="M61" s="589">
        <v>24857.3</v>
      </c>
      <c r="N61" s="590">
        <v>6659.9</v>
      </c>
    </row>
    <row r="62" spans="1:14" ht="12.75">
      <c r="A62" s="570" t="s">
        <v>438</v>
      </c>
      <c r="B62" s="563">
        <v>2902.8</v>
      </c>
      <c r="C62" s="563">
        <v>3955.2</v>
      </c>
      <c r="D62" s="563">
        <v>5394.6</v>
      </c>
      <c r="E62" s="563">
        <v>7974.6</v>
      </c>
      <c r="F62" s="563">
        <v>12835.1</v>
      </c>
      <c r="G62" s="563">
        <v>17109.5</v>
      </c>
      <c r="H62" s="563">
        <v>17431.6</v>
      </c>
      <c r="I62" s="563">
        <v>24597.9</v>
      </c>
      <c r="J62" s="563">
        <v>36598.5</v>
      </c>
      <c r="K62" s="563">
        <v>31420.5</v>
      </c>
      <c r="L62" s="572">
        <v>30435.9</v>
      </c>
      <c r="M62" s="589">
        <v>45263.5</v>
      </c>
      <c r="N62" s="590">
        <v>59757.9</v>
      </c>
    </row>
    <row r="63" spans="1:14" ht="12.75">
      <c r="A63" s="570" t="s">
        <v>439</v>
      </c>
      <c r="B63" s="563">
        <v>20814.3</v>
      </c>
      <c r="C63" s="563">
        <v>20912.1</v>
      </c>
      <c r="D63" s="563">
        <v>30689.5</v>
      </c>
      <c r="E63" s="563">
        <v>35653.7</v>
      </c>
      <c r="F63" s="563">
        <v>38921.8</v>
      </c>
      <c r="G63" s="563">
        <v>44929.8</v>
      </c>
      <c r="H63" s="563">
        <v>75250.3</v>
      </c>
      <c r="I63" s="563">
        <v>73926.6</v>
      </c>
      <c r="J63" s="563">
        <v>101120.5</v>
      </c>
      <c r="K63" s="563">
        <v>83017.7</v>
      </c>
      <c r="L63" s="572">
        <v>107499.8</v>
      </c>
      <c r="M63" s="589">
        <v>176821.9</v>
      </c>
      <c r="N63" s="590">
        <v>193587.9</v>
      </c>
    </row>
    <row r="64" s="561" customFormat="1" ht="12.75">
      <c r="M64" s="591"/>
    </row>
    <row r="65" spans="1:13" s="593" customFormat="1" ht="12.75">
      <c r="A65" s="1290" t="s">
        <v>440</v>
      </c>
      <c r="B65" s="1291"/>
      <c r="C65" s="1291"/>
      <c r="D65" s="1291"/>
      <c r="E65" s="1291"/>
      <c r="F65" s="1291"/>
      <c r="G65" s="1291"/>
      <c r="H65" s="1291"/>
      <c r="I65" s="1291"/>
      <c r="J65" s="1291"/>
      <c r="K65" s="1291"/>
      <c r="L65" s="592"/>
      <c r="M65" s="569"/>
    </row>
    <row r="66" spans="1:6" ht="12.75">
      <c r="A66" s="594"/>
      <c r="B66" s="595"/>
      <c r="C66" s="596"/>
      <c r="D66" s="596"/>
      <c r="E66" s="596"/>
      <c r="F66" s="596"/>
    </row>
    <row r="67" spans="1:11" ht="12.75">
      <c r="A67" s="594"/>
      <c r="B67" s="595"/>
      <c r="C67" s="595"/>
      <c r="D67" s="595"/>
      <c r="E67" s="595"/>
      <c r="F67" s="595"/>
      <c r="G67" s="595"/>
      <c r="H67" s="595"/>
      <c r="I67" s="595"/>
      <c r="J67" s="595"/>
      <c r="K67" s="595"/>
    </row>
    <row r="68" spans="1:6" ht="12.75">
      <c r="A68" s="594"/>
      <c r="B68" s="595"/>
      <c r="C68" s="597"/>
      <c r="D68" s="597"/>
      <c r="E68" s="597"/>
      <c r="F68" s="597"/>
    </row>
    <row r="69" spans="1:6" ht="12.75">
      <c r="A69" s="594"/>
      <c r="B69" s="595"/>
      <c r="C69" s="596"/>
      <c r="D69" s="596"/>
      <c r="E69" s="596"/>
      <c r="F69" s="596"/>
    </row>
    <row r="70" spans="1:6" ht="12.75">
      <c r="A70" s="594"/>
      <c r="B70" s="595"/>
      <c r="C70" s="597"/>
      <c r="D70" s="597"/>
      <c r="E70" s="597"/>
      <c r="F70" s="597"/>
    </row>
    <row r="71" spans="1:6" ht="12.75">
      <c r="A71" s="594"/>
      <c r="B71" s="595"/>
      <c r="C71" s="597"/>
      <c r="D71" s="597"/>
      <c r="E71" s="597"/>
      <c r="F71" s="597"/>
    </row>
    <row r="72" spans="1:6" ht="12.75">
      <c r="A72" s="594"/>
      <c r="B72" s="595"/>
      <c r="C72" s="596"/>
      <c r="D72" s="596"/>
      <c r="E72" s="596"/>
      <c r="F72" s="596"/>
    </row>
    <row r="73" spans="1:6" ht="12.75">
      <c r="A73" s="594"/>
      <c r="B73" s="595"/>
      <c r="C73" s="597"/>
      <c r="D73" s="597"/>
      <c r="E73" s="597"/>
      <c r="F73" s="597"/>
    </row>
    <row r="74" spans="1:6" ht="12.75">
      <c r="A74" s="594"/>
      <c r="B74" s="595"/>
      <c r="C74" s="597"/>
      <c r="D74" s="597"/>
      <c r="E74" s="597"/>
      <c r="F74" s="597"/>
    </row>
    <row r="75" spans="1:6" ht="12.75">
      <c r="A75" s="594"/>
      <c r="B75" s="595"/>
      <c r="C75" s="596"/>
      <c r="D75" s="596"/>
      <c r="E75" s="596"/>
      <c r="F75" s="596"/>
    </row>
    <row r="76" spans="1:6" ht="12.75">
      <c r="A76" s="594"/>
      <c r="B76" s="595"/>
      <c r="C76" s="596"/>
      <c r="D76" s="596"/>
      <c r="E76" s="596"/>
      <c r="F76" s="596"/>
    </row>
    <row r="77" spans="1:6" ht="12.75">
      <c r="A77" s="594"/>
      <c r="B77" s="595"/>
      <c r="C77" s="596"/>
      <c r="D77" s="596"/>
      <c r="E77" s="596"/>
      <c r="F77" s="596"/>
    </row>
    <row r="78" spans="1:6" ht="12.75">
      <c r="A78" s="594"/>
      <c r="B78" s="595"/>
      <c r="C78" s="596"/>
      <c r="D78" s="596"/>
      <c r="E78" s="596"/>
      <c r="F78" s="596"/>
    </row>
    <row r="79" spans="1:6" ht="12.75">
      <c r="A79" s="594"/>
      <c r="B79" s="595"/>
      <c r="C79" s="596"/>
      <c r="D79" s="596"/>
      <c r="E79" s="596"/>
      <c r="F79" s="596"/>
    </row>
    <row r="80" spans="1:6" ht="12.75">
      <c r="A80" s="594"/>
      <c r="B80" s="595"/>
      <c r="C80" s="596"/>
      <c r="D80" s="596"/>
      <c r="E80" s="596"/>
      <c r="F80" s="596"/>
    </row>
    <row r="81" spans="1:6" ht="12.75">
      <c r="A81" s="594"/>
      <c r="B81" s="595"/>
      <c r="C81" s="596"/>
      <c r="D81" s="596"/>
      <c r="E81" s="596"/>
      <c r="F81" s="596"/>
    </row>
    <row r="82" spans="1:6" ht="12.75">
      <c r="A82" s="594"/>
      <c r="B82" s="595"/>
      <c r="C82" s="596"/>
      <c r="D82" s="596"/>
      <c r="E82" s="596"/>
      <c r="F82" s="596"/>
    </row>
    <row r="83" spans="1:6" ht="12.75">
      <c r="A83" s="594"/>
      <c r="B83" s="595"/>
      <c r="C83" s="596"/>
      <c r="D83" s="596"/>
      <c r="E83" s="596"/>
      <c r="F83" s="596"/>
    </row>
    <row r="84" spans="1:6" ht="12.75">
      <c r="A84" s="594"/>
      <c r="B84" s="595"/>
      <c r="C84" s="596"/>
      <c r="D84" s="596"/>
      <c r="E84" s="596"/>
      <c r="F84" s="596"/>
    </row>
    <row r="85" spans="1:6" ht="12.75">
      <c r="A85" s="594"/>
      <c r="B85" s="595"/>
      <c r="C85" s="596"/>
      <c r="D85" s="596"/>
      <c r="E85" s="596"/>
      <c r="F85" s="596"/>
    </row>
    <row r="86" spans="1:6" ht="12.75">
      <c r="A86" s="594"/>
      <c r="B86" s="595"/>
      <c r="C86" s="596"/>
      <c r="D86" s="596"/>
      <c r="E86" s="596"/>
      <c r="F86" s="596"/>
    </row>
    <row r="87" spans="1:6" ht="12.75">
      <c r="A87" s="594"/>
      <c r="B87" s="595"/>
      <c r="C87" s="596"/>
      <c r="D87" s="596"/>
      <c r="E87" s="596"/>
      <c r="F87" s="596"/>
    </row>
    <row r="88" spans="1:6" ht="12.75">
      <c r="A88" s="594"/>
      <c r="B88" s="595"/>
      <c r="C88" s="596"/>
      <c r="D88" s="596"/>
      <c r="E88" s="596"/>
      <c r="F88" s="596"/>
    </row>
    <row r="89" spans="1:6" ht="12.75">
      <c r="A89" s="594"/>
      <c r="B89" s="595"/>
      <c r="C89" s="596"/>
      <c r="D89" s="596"/>
      <c r="E89" s="596"/>
      <c r="F89" s="596"/>
    </row>
    <row r="90" spans="1:6" ht="12.75">
      <c r="A90" s="594"/>
      <c r="B90" s="595"/>
      <c r="C90" s="596"/>
      <c r="D90" s="596"/>
      <c r="E90" s="596"/>
      <c r="F90" s="596"/>
    </row>
    <row r="91" spans="1:6" ht="12.75">
      <c r="A91" s="594"/>
      <c r="B91" s="595"/>
      <c r="C91" s="596"/>
      <c r="D91" s="596"/>
      <c r="E91" s="596"/>
      <c r="F91" s="596"/>
    </row>
    <row r="92" spans="1:6" ht="12.75">
      <c r="A92" s="594"/>
      <c r="B92" s="595"/>
      <c r="C92" s="596"/>
      <c r="D92" s="596"/>
      <c r="E92" s="596"/>
      <c r="F92" s="596"/>
    </row>
    <row r="93" spans="1:6" ht="12.75">
      <c r="A93" s="594"/>
      <c r="B93" s="595"/>
      <c r="C93" s="596"/>
      <c r="D93" s="596"/>
      <c r="E93" s="596"/>
      <c r="F93" s="596"/>
    </row>
    <row r="94" spans="1:6" ht="12.75">
      <c r="A94" s="594"/>
      <c r="B94" s="595"/>
      <c r="C94" s="596"/>
      <c r="D94" s="596"/>
      <c r="E94" s="596"/>
      <c r="F94" s="596"/>
    </row>
    <row r="95" spans="1:6" ht="12.75">
      <c r="A95" s="594"/>
      <c r="B95" s="595"/>
      <c r="C95" s="596"/>
      <c r="D95" s="596"/>
      <c r="E95" s="596"/>
      <c r="F95" s="596"/>
    </row>
    <row r="96" spans="1:6" ht="12.75">
      <c r="A96" s="594"/>
      <c r="B96" s="595"/>
      <c r="C96" s="596"/>
      <c r="D96" s="596"/>
      <c r="E96" s="596"/>
      <c r="F96" s="596"/>
    </row>
    <row r="97" spans="1:6" ht="12.75">
      <c r="A97" s="594"/>
      <c r="B97" s="595"/>
      <c r="C97" s="596"/>
      <c r="D97" s="596"/>
      <c r="E97" s="596"/>
      <c r="F97" s="596"/>
    </row>
    <row r="98" spans="1:6" ht="12.75">
      <c r="A98" s="594"/>
      <c r="B98" s="595"/>
      <c r="C98" s="596"/>
      <c r="D98" s="596"/>
      <c r="E98" s="596"/>
      <c r="F98" s="596"/>
    </row>
    <row r="99" spans="1:2" ht="12.75">
      <c r="A99" s="594"/>
      <c r="B99" s="595"/>
    </row>
    <row r="100" spans="1:2" ht="12.75">
      <c r="A100" s="594"/>
      <c r="B100" s="595"/>
    </row>
    <row r="101" spans="1:2" ht="12.75">
      <c r="A101" s="594"/>
      <c r="B101" s="595"/>
    </row>
    <row r="102" spans="1:2" ht="12.75">
      <c r="A102" s="594"/>
      <c r="B102" s="595"/>
    </row>
    <row r="103" spans="1:2" ht="12.75">
      <c r="A103" s="594"/>
      <c r="B103" s="595"/>
    </row>
    <row r="104" spans="1:2" ht="12.75">
      <c r="A104" s="594"/>
      <c r="B104" s="595"/>
    </row>
    <row r="105" spans="1:2" ht="12.75">
      <c r="A105" s="594"/>
      <c r="B105" s="595"/>
    </row>
    <row r="106" spans="1:2" ht="12.75">
      <c r="A106" s="594"/>
      <c r="B106" s="595"/>
    </row>
    <row r="107" spans="1:2" ht="12.75">
      <c r="A107" s="594"/>
      <c r="B107" s="595"/>
    </row>
    <row r="108" spans="1:2" ht="12.75">
      <c r="A108" s="594"/>
      <c r="B108" s="595"/>
    </row>
    <row r="109" spans="1:2" ht="12.75">
      <c r="A109" s="594"/>
      <c r="B109" s="595"/>
    </row>
    <row r="110" spans="1:2" ht="12.75">
      <c r="A110" s="594"/>
      <c r="B110" s="595"/>
    </row>
    <row r="111" spans="1:2" ht="12.75">
      <c r="A111" s="594"/>
      <c r="B111" s="595"/>
    </row>
    <row r="112" spans="1:2" ht="12.75">
      <c r="A112" s="594"/>
      <c r="B112" s="595"/>
    </row>
    <row r="113" spans="1:2" ht="12.75">
      <c r="A113" s="594"/>
      <c r="B113" s="595"/>
    </row>
    <row r="114" spans="1:2" ht="12.75">
      <c r="A114" s="594"/>
      <c r="B114" s="595"/>
    </row>
    <row r="115" spans="1:2" ht="12.75">
      <c r="A115" s="594"/>
      <c r="B115" s="595"/>
    </row>
    <row r="116" spans="1:2" ht="12.75">
      <c r="A116" s="594"/>
      <c r="B116" s="595"/>
    </row>
    <row r="117" spans="1:2" ht="12.75">
      <c r="A117" s="594"/>
      <c r="B117" s="595"/>
    </row>
    <row r="118" spans="1:2" ht="12.75">
      <c r="A118" s="594"/>
      <c r="B118" s="595"/>
    </row>
    <row r="119" spans="1:2" ht="12.75">
      <c r="A119" s="594"/>
      <c r="B119" s="595"/>
    </row>
    <row r="120" spans="1:2" ht="12.75">
      <c r="A120" s="594"/>
      <c r="B120" s="595"/>
    </row>
    <row r="121" spans="1:2" ht="12.75">
      <c r="A121" s="594"/>
      <c r="B121" s="595"/>
    </row>
    <row r="122" spans="1:2" ht="12.75">
      <c r="A122" s="594"/>
      <c r="B122" s="595"/>
    </row>
    <row r="123" spans="1:2" ht="12.75">
      <c r="A123" s="594"/>
      <c r="B123" s="595"/>
    </row>
    <row r="124" spans="1:2" ht="12.75">
      <c r="A124" s="594"/>
      <c r="B124" s="595"/>
    </row>
    <row r="125" spans="1:2" ht="12.75">
      <c r="A125" s="594"/>
      <c r="B125" s="595"/>
    </row>
    <row r="126" spans="1:2" ht="12.75">
      <c r="A126" s="594"/>
      <c r="B126" s="595"/>
    </row>
    <row r="127" spans="1:2" ht="12.75">
      <c r="A127" s="594"/>
      <c r="B127" s="595"/>
    </row>
    <row r="128" spans="1:2" ht="12.75">
      <c r="A128" s="594"/>
      <c r="B128" s="595"/>
    </row>
    <row r="129" spans="1:2" ht="12.75">
      <c r="A129" s="594"/>
      <c r="B129" s="595"/>
    </row>
    <row r="130" spans="1:2" ht="12.75">
      <c r="A130" s="594"/>
      <c r="B130" s="595"/>
    </row>
    <row r="131" spans="1:2" ht="12.75">
      <c r="A131" s="594"/>
      <c r="B131" s="595"/>
    </row>
    <row r="132" spans="1:2" ht="12.75">
      <c r="A132" s="594"/>
      <c r="B132" s="595"/>
    </row>
    <row r="133" spans="1:2" ht="12.75">
      <c r="A133" s="594"/>
      <c r="B133" s="595"/>
    </row>
    <row r="134" spans="1:2" ht="12.75">
      <c r="A134" s="594"/>
      <c r="B134" s="595"/>
    </row>
    <row r="135" spans="1:2" ht="12.75">
      <c r="A135" s="594"/>
      <c r="B135" s="595"/>
    </row>
    <row r="136" spans="1:2" ht="12.75">
      <c r="A136" s="594"/>
      <c r="B136" s="595"/>
    </row>
    <row r="137" spans="1:2" ht="12.75">
      <c r="A137" s="594"/>
      <c r="B137" s="595"/>
    </row>
    <row r="138" spans="1:2" ht="12.75">
      <c r="A138" s="594"/>
      <c r="B138" s="595"/>
    </row>
    <row r="139" spans="1:2" ht="12.75">
      <c r="A139" s="594"/>
      <c r="B139" s="595"/>
    </row>
    <row r="140" spans="1:2" ht="12.75">
      <c r="A140" s="594"/>
      <c r="B140" s="595"/>
    </row>
    <row r="141" spans="1:2" ht="12.75">
      <c r="A141" s="594"/>
      <c r="B141" s="595"/>
    </row>
    <row r="142" spans="1:2" ht="12.75">
      <c r="A142" s="594"/>
      <c r="B142" s="595"/>
    </row>
    <row r="143" spans="1:2" ht="12.75">
      <c r="A143" s="594"/>
      <c r="B143" s="595"/>
    </row>
    <row r="144" spans="1:2" ht="12.75">
      <c r="A144" s="594"/>
      <c r="B144" s="595"/>
    </row>
    <row r="145" spans="1:2" ht="12.75">
      <c r="A145" s="594"/>
      <c r="B145" s="595"/>
    </row>
    <row r="146" spans="1:2" ht="12.75">
      <c r="A146" s="594"/>
      <c r="B146" s="595"/>
    </row>
    <row r="147" spans="1:2" ht="12.75">
      <c r="A147" s="594"/>
      <c r="B147" s="595"/>
    </row>
    <row r="148" spans="1:2" ht="12.75">
      <c r="A148" s="594"/>
      <c r="B148" s="595"/>
    </row>
  </sheetData>
  <sheetProtection/>
  <mergeCells count="3">
    <mergeCell ref="A1:N1"/>
    <mergeCell ref="A2:N2"/>
    <mergeCell ref="A65:K65"/>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G12"/>
  <sheetViews>
    <sheetView zoomScalePageLayoutView="0" workbookViewId="0" topLeftCell="A1">
      <selection activeCell="B14" sqref="B14"/>
    </sheetView>
  </sheetViews>
  <sheetFormatPr defaultColWidth="9.00390625" defaultRowHeight="16.5"/>
  <cols>
    <col min="1" max="1" width="38.00390625" style="599" customWidth="1"/>
    <col min="2" max="2" width="12.625" style="599" customWidth="1"/>
    <col min="3" max="3" width="18.00390625" style="599" customWidth="1"/>
    <col min="4" max="4" width="9.00390625" style="599" customWidth="1"/>
    <col min="5" max="5" width="23.75390625" style="599" customWidth="1"/>
    <col min="6" max="6" width="9.00390625" style="599" customWidth="1"/>
    <col min="7" max="7" width="17.375" style="599" customWidth="1"/>
    <col min="8" max="16384" width="9.00390625" style="599" customWidth="1"/>
  </cols>
  <sheetData>
    <row r="1" ht="15">
      <c r="A1" s="599" t="s">
        <v>441</v>
      </c>
    </row>
    <row r="2" spans="1:5" ht="18.75" customHeight="1">
      <c r="A2" s="600" t="s">
        <v>442</v>
      </c>
      <c r="B2" s="601" t="s">
        <v>443</v>
      </c>
      <c r="C2" s="602" t="s">
        <v>444</v>
      </c>
      <c r="D2" s="603"/>
      <c r="E2" s="602" t="s">
        <v>445</v>
      </c>
    </row>
    <row r="3" spans="1:7" ht="15.75">
      <c r="A3" s="604" t="s">
        <v>446</v>
      </c>
      <c r="B3" s="615">
        <v>10651</v>
      </c>
      <c r="C3" s="605">
        <f>B3*$E$3</f>
        <v>182779403874</v>
      </c>
      <c r="E3" s="606">
        <v>17160774</v>
      </c>
      <c r="F3" s="599">
        <f>E3/B3</f>
        <v>1611.188996338372</v>
      </c>
      <c r="G3" s="607">
        <f>B3*$E$3</f>
        <v>182779403874</v>
      </c>
    </row>
    <row r="4" spans="1:7" ht="21" customHeight="1">
      <c r="A4" s="608" t="s">
        <v>447</v>
      </c>
      <c r="B4" s="615">
        <v>5476</v>
      </c>
      <c r="C4" s="605">
        <f aca="true" t="shared" si="0" ref="C4:C12">B4*$E$3</f>
        <v>93972398424</v>
      </c>
      <c r="G4" s="607">
        <f aca="true" t="shared" si="1" ref="G4:G11">B4*$E$3</f>
        <v>93972398424</v>
      </c>
    </row>
    <row r="5" spans="1:7" ht="21" customHeight="1">
      <c r="A5" s="608" t="s">
        <v>448</v>
      </c>
      <c r="B5" s="615">
        <v>123</v>
      </c>
      <c r="C5" s="605">
        <f t="shared" si="0"/>
        <v>2110775202</v>
      </c>
      <c r="G5" s="607">
        <f t="shared" si="1"/>
        <v>2110775202</v>
      </c>
    </row>
    <row r="6" spans="1:7" ht="21" customHeight="1">
      <c r="A6" s="608" t="s">
        <v>449</v>
      </c>
      <c r="B6" s="615">
        <v>402</v>
      </c>
      <c r="C6" s="605">
        <f t="shared" si="0"/>
        <v>6898631148</v>
      </c>
      <c r="G6" s="607">
        <f t="shared" si="1"/>
        <v>6898631148</v>
      </c>
    </row>
    <row r="7" spans="1:7" ht="21" customHeight="1">
      <c r="A7" s="609" t="s">
        <v>450</v>
      </c>
      <c r="B7" s="615">
        <v>426</v>
      </c>
      <c r="C7" s="605">
        <f t="shared" si="0"/>
        <v>7310489724</v>
      </c>
      <c r="G7" s="607">
        <f t="shared" si="1"/>
        <v>7310489724</v>
      </c>
    </row>
    <row r="8" spans="1:7" ht="21" customHeight="1">
      <c r="A8" s="609" t="s">
        <v>451</v>
      </c>
      <c r="B8" s="615">
        <v>2219</v>
      </c>
      <c r="C8" s="605">
        <f t="shared" si="0"/>
        <v>38079757506</v>
      </c>
      <c r="G8" s="607">
        <f t="shared" si="1"/>
        <v>38079757506</v>
      </c>
    </row>
    <row r="9" spans="1:7" ht="21" customHeight="1">
      <c r="A9" s="610" t="s">
        <v>452</v>
      </c>
      <c r="B9" s="616">
        <v>613</v>
      </c>
      <c r="C9" s="612">
        <f t="shared" si="0"/>
        <v>10519554462</v>
      </c>
      <c r="G9" s="607">
        <f t="shared" si="1"/>
        <v>10519554462</v>
      </c>
    </row>
    <row r="10" spans="1:7" ht="21" customHeight="1">
      <c r="A10" s="609" t="s">
        <v>453</v>
      </c>
      <c r="B10" s="615">
        <v>1176</v>
      </c>
      <c r="C10" s="605">
        <f t="shared" si="0"/>
        <v>20181070224</v>
      </c>
      <c r="G10" s="607">
        <f t="shared" si="1"/>
        <v>20181070224</v>
      </c>
    </row>
    <row r="11" spans="1:7" ht="21" customHeight="1">
      <c r="A11" s="617" t="s">
        <v>455</v>
      </c>
      <c r="B11" s="615">
        <v>149</v>
      </c>
      <c r="C11" s="605">
        <f t="shared" si="0"/>
        <v>2556955326</v>
      </c>
      <c r="G11" s="607">
        <f t="shared" si="1"/>
        <v>2556955326</v>
      </c>
    </row>
    <row r="12" spans="1:3" ht="15.75">
      <c r="A12" s="613" t="s">
        <v>454</v>
      </c>
      <c r="B12" s="611">
        <v>67</v>
      </c>
      <c r="C12" s="614">
        <f t="shared" si="0"/>
        <v>1149771858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pageSetUpPr fitToPage="1"/>
  </sheetPr>
  <dimension ref="B1:H25"/>
  <sheetViews>
    <sheetView showGridLines="0" zoomScalePageLayoutView="0" workbookViewId="0" topLeftCell="C3">
      <selection activeCell="D25" sqref="D25"/>
    </sheetView>
  </sheetViews>
  <sheetFormatPr defaultColWidth="9.00390625" defaultRowHeight="16.5"/>
  <cols>
    <col min="1" max="1" width="8.375" style="0" hidden="1" customWidth="1"/>
    <col min="2" max="2" width="6.25390625" style="0" hidden="1" customWidth="1"/>
    <col min="3" max="3" width="24.00390625" style="0" customWidth="1"/>
    <col min="4" max="4" width="52.625" style="0" customWidth="1"/>
    <col min="5" max="7" width="2.00390625" style="8" hidden="1" customWidth="1"/>
    <col min="8" max="8" width="11.50390625" style="0" customWidth="1"/>
  </cols>
  <sheetData>
    <row r="1" spans="3:4" ht="16.5" hidden="1">
      <c r="C1" s="89"/>
      <c r="D1" s="89"/>
    </row>
    <row r="2" spans="3:8" ht="17.25" hidden="1" thickBot="1">
      <c r="C2" s="89"/>
      <c r="D2" s="89"/>
      <c r="H2" t="s">
        <v>369</v>
      </c>
    </row>
    <row r="3" spans="3:8" ht="38.25" customHeight="1">
      <c r="C3" s="365" t="s">
        <v>352</v>
      </c>
      <c r="D3" s="92" t="s">
        <v>354</v>
      </c>
      <c r="E3" s="43"/>
      <c r="F3" s="43"/>
      <c r="G3" s="43"/>
      <c r="H3" s="106">
        <f>_xlfn.IFERROR(IF(General!C6&lt;&gt;"",General!C6+1,"t+1"),"")</f>
        <v>2015</v>
      </c>
    </row>
    <row r="4" spans="3:8" ht="27.75">
      <c r="C4" s="90"/>
      <c r="D4" s="91"/>
      <c r="E4" s="44"/>
      <c r="F4" s="44"/>
      <c r="G4" s="44"/>
      <c r="H4" s="1243" t="s">
        <v>300</v>
      </c>
    </row>
    <row r="5" spans="3:8" ht="55.5" customHeight="1">
      <c r="C5" s="94" t="s">
        <v>353</v>
      </c>
      <c r="D5" s="97" t="s">
        <v>146</v>
      </c>
      <c r="E5" s="34"/>
      <c r="F5" s="34"/>
      <c r="G5" s="34"/>
      <c r="H5" s="1244"/>
    </row>
    <row r="6" spans="3:8" s="8" customFormat="1" ht="6.75" customHeight="1" hidden="1">
      <c r="C6" s="46"/>
      <c r="D6" s="34"/>
      <c r="E6" s="34"/>
      <c r="F6" s="34"/>
      <c r="G6" s="34"/>
      <c r="H6" s="25"/>
    </row>
    <row r="7" spans="3:8" s="8" customFormat="1" ht="6.75" customHeight="1" hidden="1">
      <c r="C7" s="46"/>
      <c r="D7" s="34"/>
      <c r="E7" s="34"/>
      <c r="F7" s="34"/>
      <c r="G7" s="34"/>
      <c r="H7" s="25"/>
    </row>
    <row r="8" spans="3:8" s="8" customFormat="1" ht="6.75" customHeight="1" hidden="1">
      <c r="C8" s="46"/>
      <c r="D8" s="34"/>
      <c r="E8" s="34"/>
      <c r="F8" s="34"/>
      <c r="G8" s="34"/>
      <c r="H8" s="25"/>
    </row>
    <row r="9" spans="3:8" s="8" customFormat="1" ht="6.75" customHeight="1" hidden="1">
      <c r="C9" s="46"/>
      <c r="D9" s="34"/>
      <c r="E9" s="34"/>
      <c r="F9" s="34"/>
      <c r="G9" s="34"/>
      <c r="H9" s="25"/>
    </row>
    <row r="10" spans="3:8" s="8" customFormat="1" ht="6.75" customHeight="1" hidden="1">
      <c r="C10" s="46"/>
      <c r="D10" s="34"/>
      <c r="E10" s="34"/>
      <c r="F10" s="34"/>
      <c r="G10" s="34"/>
      <c r="H10" s="52"/>
    </row>
    <row r="11" spans="2:8" ht="30" customHeight="1">
      <c r="B11" t="s">
        <v>199</v>
      </c>
      <c r="C11" s="18" t="s">
        <v>0</v>
      </c>
      <c r="D11" s="96" t="s">
        <v>359</v>
      </c>
      <c r="E11" s="27"/>
      <c r="F11" s="27"/>
      <c r="G11" s="27"/>
      <c r="H11" s="254"/>
    </row>
    <row r="12" spans="2:8" ht="30" customHeight="1">
      <c r="B12" t="s">
        <v>201</v>
      </c>
      <c r="C12" s="18" t="s">
        <v>1</v>
      </c>
      <c r="D12" s="19" t="s">
        <v>10</v>
      </c>
      <c r="E12" s="27"/>
      <c r="F12" s="27"/>
      <c r="G12" s="27"/>
      <c r="H12" s="255"/>
    </row>
    <row r="13" spans="2:8" ht="30" customHeight="1">
      <c r="B13" t="s">
        <v>205</v>
      </c>
      <c r="C13" s="18" t="s">
        <v>2</v>
      </c>
      <c r="D13" s="19" t="s">
        <v>11</v>
      </c>
      <c r="E13" s="27"/>
      <c r="F13" s="27"/>
      <c r="G13" s="27"/>
      <c r="H13" s="256"/>
    </row>
    <row r="14" spans="2:8" ht="30" customHeight="1" thickBot="1">
      <c r="B14" t="s">
        <v>211</v>
      </c>
      <c r="C14" s="18" t="s">
        <v>3</v>
      </c>
      <c r="D14" s="19" t="s">
        <v>12</v>
      </c>
      <c r="E14" s="45"/>
      <c r="F14" s="45"/>
      <c r="G14" s="45"/>
      <c r="H14" s="257"/>
    </row>
    <row r="15" spans="2:8" ht="30" customHeight="1" thickBot="1">
      <c r="B15" t="s">
        <v>207</v>
      </c>
      <c r="C15" s="258" t="s">
        <v>47</v>
      </c>
      <c r="D15" s="259" t="s">
        <v>13</v>
      </c>
      <c r="E15" s="260"/>
      <c r="F15" s="260"/>
      <c r="G15" s="260"/>
      <c r="H15" s="261"/>
    </row>
    <row r="24" ht="16.5">
      <c r="H24" s="98"/>
    </row>
    <row r="25" ht="16.5">
      <c r="H25" s="98"/>
    </row>
  </sheetData>
  <sheetProtection/>
  <mergeCells count="1">
    <mergeCell ref="H4:H5"/>
  </mergeCells>
  <printOptions/>
  <pageMargins left="0.7" right="0.7" top="0.75" bottom="0.75" header="0.3" footer="0.3"/>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AK175"/>
  <sheetViews>
    <sheetView showGridLines="0" tabSelected="1" zoomScale="80" zoomScaleNormal="80" zoomScalePageLayoutView="0" workbookViewId="0" topLeftCell="A1">
      <pane xSplit="6" ySplit="5" topLeftCell="G6" activePane="bottomRight" state="frozen"/>
      <selection pane="topLeft" activeCell="C3" sqref="C3"/>
      <selection pane="topRight" activeCell="H3" sqref="H3"/>
      <selection pane="bottomLeft" activeCell="C11" sqref="C11"/>
      <selection pane="bottomRight" activeCell="S36" sqref="S36"/>
    </sheetView>
  </sheetViews>
  <sheetFormatPr defaultColWidth="0.6171875" defaultRowHeight="16.5" outlineLevelRow="1" outlineLevelCol="1"/>
  <cols>
    <col min="1" max="1" width="5.875" style="0" hidden="1" customWidth="1"/>
    <col min="2" max="2" width="12.875" style="0" hidden="1" customWidth="1"/>
    <col min="3" max="3" width="15.00390625" style="0" customWidth="1"/>
    <col min="4" max="4" width="44.50390625" style="0" customWidth="1"/>
    <col min="5" max="6" width="3.75390625" style="8" hidden="1" customWidth="1"/>
    <col min="7" max="23" width="11.875" style="0" customWidth="1"/>
    <col min="24" max="24" width="14.125" style="1118" customWidth="1"/>
    <col min="25" max="25" width="17.375" style="15" hidden="1" customWidth="1"/>
    <col min="26" max="26" width="9.50390625" style="8" hidden="1" customWidth="1"/>
    <col min="27" max="33" width="9.50390625" style="0" hidden="1" customWidth="1" outlineLevel="1"/>
    <col min="34" max="34" width="2.25390625" style="0" customWidth="1" collapsed="1"/>
    <col min="35" max="36" width="18.50390625" style="8" customWidth="1"/>
    <col min="37" max="38" width="9.00390625" style="0" customWidth="1"/>
    <col min="39" max="250" width="8.00390625" style="0" customWidth="1"/>
    <col min="251" max="251" width="2.125" style="0" customWidth="1"/>
    <col min="252" max="253" width="8.00390625" style="0" customWidth="1"/>
  </cols>
  <sheetData>
    <row r="1" spans="5:26" ht="17.25" hidden="1" thickBot="1">
      <c r="E1" s="8">
        <v>2</v>
      </c>
      <c r="Y1"/>
      <c r="Z1"/>
    </row>
    <row r="2" spans="7:33" ht="17.25" hidden="1" thickBot="1">
      <c r="G2" t="s">
        <v>255</v>
      </c>
      <c r="H2" t="s">
        <v>256</v>
      </c>
      <c r="I2" t="s">
        <v>257</v>
      </c>
      <c r="J2" t="s">
        <v>258</v>
      </c>
      <c r="K2" t="s">
        <v>259</v>
      </c>
      <c r="L2" t="s">
        <v>260</v>
      </c>
      <c r="M2" t="s">
        <v>261</v>
      </c>
      <c r="N2" t="s">
        <v>262</v>
      </c>
      <c r="O2" t="s">
        <v>263</v>
      </c>
      <c r="P2" t="s">
        <v>264</v>
      </c>
      <c r="Q2" t="s">
        <v>265</v>
      </c>
      <c r="R2" t="s">
        <v>266</v>
      </c>
      <c r="S2" t="s">
        <v>267</v>
      </c>
      <c r="T2" t="s">
        <v>268</v>
      </c>
      <c r="U2" t="s">
        <v>269</v>
      </c>
      <c r="V2" t="s">
        <v>270</v>
      </c>
      <c r="W2" t="s">
        <v>271</v>
      </c>
      <c r="X2" s="1118" t="s">
        <v>272</v>
      </c>
      <c r="Y2" s="15" t="s">
        <v>341</v>
      </c>
      <c r="Z2" s="15" t="s">
        <v>340</v>
      </c>
      <c r="AA2" s="8" t="s">
        <v>273</v>
      </c>
      <c r="AB2" t="s">
        <v>274</v>
      </c>
      <c r="AC2" t="s">
        <v>275</v>
      </c>
      <c r="AD2" t="s">
        <v>356</v>
      </c>
      <c r="AE2" t="s">
        <v>276</v>
      </c>
      <c r="AF2" t="s">
        <v>277</v>
      </c>
      <c r="AG2" t="s">
        <v>278</v>
      </c>
    </row>
    <row r="3" spans="1:33" ht="23.25" customHeight="1">
      <c r="A3" s="89"/>
      <c r="B3" s="89"/>
      <c r="C3" s="753" t="s">
        <v>352</v>
      </c>
      <c r="D3" s="754" t="s">
        <v>495</v>
      </c>
      <c r="E3" s="773"/>
      <c r="F3" s="773"/>
      <c r="G3" s="1248" t="s">
        <v>522</v>
      </c>
      <c r="H3" s="1248"/>
      <c r="I3" s="1249"/>
      <c r="J3" s="1249"/>
      <c r="K3" s="1249"/>
      <c r="L3" s="774"/>
      <c r="M3" s="1248"/>
      <c r="N3" s="1248"/>
      <c r="O3" s="1248"/>
      <c r="P3" s="1248"/>
      <c r="Q3" s="1248"/>
      <c r="R3" s="1250" t="s">
        <v>523</v>
      </c>
      <c r="S3" s="1251"/>
      <c r="T3" s="1252"/>
      <c r="U3" s="1250" t="s">
        <v>524</v>
      </c>
      <c r="V3" s="1253"/>
      <c r="W3" s="1252"/>
      <c r="X3" s="1248" t="s">
        <v>525</v>
      </c>
      <c r="Y3" s="1245" t="s">
        <v>147</v>
      </c>
      <c r="Z3" s="775"/>
      <c r="AA3" s="776" t="s">
        <v>94</v>
      </c>
      <c r="AB3" s="777"/>
      <c r="AC3" s="777"/>
      <c r="AD3" s="777"/>
      <c r="AE3" s="777"/>
      <c r="AF3" s="777"/>
      <c r="AG3" s="778"/>
    </row>
    <row r="4" spans="1:33" ht="16.5">
      <c r="A4" s="89"/>
      <c r="B4" s="89"/>
      <c r="C4" s="755"/>
      <c r="D4" s="756"/>
      <c r="E4" s="779"/>
      <c r="F4" s="779"/>
      <c r="G4" s="774" t="s">
        <v>74</v>
      </c>
      <c r="H4" s="780" t="s">
        <v>80</v>
      </c>
      <c r="I4" s="780" t="s">
        <v>81</v>
      </c>
      <c r="J4" s="780" t="s">
        <v>82</v>
      </c>
      <c r="K4" s="780" t="s">
        <v>83</v>
      </c>
      <c r="L4" s="781" t="s">
        <v>75</v>
      </c>
      <c r="M4" s="781" t="s">
        <v>76</v>
      </c>
      <c r="N4" s="780" t="s">
        <v>84</v>
      </c>
      <c r="O4" s="780" t="s">
        <v>85</v>
      </c>
      <c r="P4" s="780" t="s">
        <v>86</v>
      </c>
      <c r="Q4" s="780" t="s">
        <v>87</v>
      </c>
      <c r="R4" s="781" t="s">
        <v>77</v>
      </c>
      <c r="S4" s="781" t="s">
        <v>78</v>
      </c>
      <c r="T4" s="782" t="s">
        <v>526</v>
      </c>
      <c r="U4" s="774" t="s">
        <v>79</v>
      </c>
      <c r="V4" s="783" t="s">
        <v>88</v>
      </c>
      <c r="W4" s="783" t="s">
        <v>89</v>
      </c>
      <c r="X4" s="1248"/>
      <c r="Y4" s="1246"/>
      <c r="Z4" s="784"/>
      <c r="AA4" s="785" t="s">
        <v>40</v>
      </c>
      <c r="AB4" s="786"/>
      <c r="AC4" s="786"/>
      <c r="AD4" s="786"/>
      <c r="AE4" s="786"/>
      <c r="AF4" s="787" t="s">
        <v>370</v>
      </c>
      <c r="AG4" s="788"/>
    </row>
    <row r="5" spans="1:37" ht="52.5" customHeight="1">
      <c r="A5" s="89"/>
      <c r="B5" s="89"/>
      <c r="C5" s="757" t="s">
        <v>496</v>
      </c>
      <c r="D5" s="758" t="s">
        <v>497</v>
      </c>
      <c r="E5" s="789"/>
      <c r="F5" s="789"/>
      <c r="G5" s="774" t="s">
        <v>527</v>
      </c>
      <c r="H5" s="780" t="s">
        <v>528</v>
      </c>
      <c r="I5" s="780" t="s">
        <v>529</v>
      </c>
      <c r="J5" s="780" t="s">
        <v>530</v>
      </c>
      <c r="K5" s="780" t="s">
        <v>531</v>
      </c>
      <c r="L5" s="781" t="s">
        <v>532</v>
      </c>
      <c r="M5" s="781" t="s">
        <v>533</v>
      </c>
      <c r="N5" s="780" t="s">
        <v>534</v>
      </c>
      <c r="O5" s="780" t="s">
        <v>535</v>
      </c>
      <c r="P5" s="780" t="s">
        <v>536</v>
      </c>
      <c r="Q5" s="780" t="s">
        <v>537</v>
      </c>
      <c r="R5" s="781" t="s">
        <v>538</v>
      </c>
      <c r="S5" s="781" t="s">
        <v>539</v>
      </c>
      <c r="T5" s="782" t="s">
        <v>540</v>
      </c>
      <c r="U5" s="790" t="s">
        <v>541</v>
      </c>
      <c r="V5" s="791" t="s">
        <v>542</v>
      </c>
      <c r="W5" s="791" t="s">
        <v>543</v>
      </c>
      <c r="X5" s="1248"/>
      <c r="Y5" s="1247"/>
      <c r="Z5" s="792" t="s">
        <v>90</v>
      </c>
      <c r="AA5" s="793" t="s">
        <v>93</v>
      </c>
      <c r="AB5" s="794" t="s">
        <v>144</v>
      </c>
      <c r="AC5" s="795" t="s">
        <v>145</v>
      </c>
      <c r="AD5" s="796" t="s">
        <v>361</v>
      </c>
      <c r="AE5" s="797" t="s">
        <v>372</v>
      </c>
      <c r="AF5" s="798" t="s">
        <v>91</v>
      </c>
      <c r="AG5" s="799" t="s">
        <v>92</v>
      </c>
      <c r="AH5" s="9"/>
      <c r="AI5" s="54"/>
      <c r="AJ5" s="54"/>
      <c r="AK5" s="9"/>
    </row>
    <row r="6" spans="2:36" ht="21">
      <c r="B6" t="s">
        <v>199</v>
      </c>
      <c r="C6" s="759" t="s">
        <v>498</v>
      </c>
      <c r="D6" s="760" t="s">
        <v>499</v>
      </c>
      <c r="E6" s="29"/>
      <c r="F6" s="29"/>
      <c r="G6" s="645">
        <v>738092275.393</v>
      </c>
      <c r="H6" s="646">
        <v>738092275.393</v>
      </c>
      <c r="I6" s="647"/>
      <c r="J6" s="648"/>
      <c r="K6" s="649"/>
      <c r="L6" s="645"/>
      <c r="M6" s="650"/>
      <c r="N6" s="646"/>
      <c r="O6" s="648"/>
      <c r="P6" s="648"/>
      <c r="Q6" s="646"/>
      <c r="R6" s="651"/>
      <c r="S6" s="652"/>
      <c r="T6" s="653"/>
      <c r="U6" s="652"/>
      <c r="V6" s="654"/>
      <c r="W6" s="646"/>
      <c r="X6" s="1137">
        <v>738092275.393</v>
      </c>
      <c r="Y6" s="655">
        <v>738092275.393</v>
      </c>
      <c r="Z6" s="655"/>
      <c r="AA6" s="299"/>
      <c r="AB6" s="300"/>
      <c r="AC6" s="263"/>
      <c r="AD6" s="301"/>
      <c r="AE6" s="302"/>
      <c r="AF6" s="262"/>
      <c r="AG6" s="303"/>
      <c r="AI6" s="53"/>
      <c r="AJ6" s="53"/>
    </row>
    <row r="7" spans="2:33" ht="16.5">
      <c r="B7" t="s">
        <v>200</v>
      </c>
      <c r="C7" s="761" t="s">
        <v>500</v>
      </c>
      <c r="D7" s="762" t="s">
        <v>501</v>
      </c>
      <c r="E7" s="30"/>
      <c r="F7" s="30"/>
      <c r="G7" s="656">
        <v>738092275.393</v>
      </c>
      <c r="H7" s="657">
        <v>738092275.393</v>
      </c>
      <c r="I7" s="658"/>
      <c r="J7" s="659"/>
      <c r="K7" s="660"/>
      <c r="L7" s="656"/>
      <c r="M7" s="661"/>
      <c r="N7" s="657"/>
      <c r="O7" s="659"/>
      <c r="P7" s="659"/>
      <c r="Q7" s="657"/>
      <c r="R7" s="656"/>
      <c r="S7" s="656"/>
      <c r="T7" s="656"/>
      <c r="U7" s="656"/>
      <c r="V7" s="662"/>
      <c r="W7" s="657"/>
      <c r="X7" s="1138">
        <v>738092275.393</v>
      </c>
      <c r="Y7" s="663">
        <v>738092275.393</v>
      </c>
      <c r="Z7" s="663"/>
      <c r="AA7" s="304"/>
      <c r="AB7" s="264"/>
      <c r="AC7" s="269"/>
      <c r="AD7" s="305"/>
      <c r="AE7" s="306"/>
      <c r="AF7" s="265"/>
      <c r="AG7" s="307"/>
    </row>
    <row r="8" spans="2:33" ht="22.5">
      <c r="B8" t="s">
        <v>208</v>
      </c>
      <c r="C8" s="763" t="s">
        <v>502</v>
      </c>
      <c r="D8" s="764" t="s">
        <v>503</v>
      </c>
      <c r="E8" s="31"/>
      <c r="F8" s="31"/>
      <c r="G8" s="664"/>
      <c r="H8" s="665"/>
      <c r="I8" s="666"/>
      <c r="J8" s="667"/>
      <c r="K8" s="668"/>
      <c r="L8" s="664"/>
      <c r="M8" s="669"/>
      <c r="N8" s="665"/>
      <c r="O8" s="667"/>
      <c r="P8" s="667"/>
      <c r="Q8" s="665"/>
      <c r="R8" s="664"/>
      <c r="S8" s="664"/>
      <c r="T8" s="664"/>
      <c r="U8" s="664"/>
      <c r="V8" s="670"/>
      <c r="W8" s="665"/>
      <c r="X8" s="1139"/>
      <c r="Y8" s="671"/>
      <c r="Z8" s="671"/>
      <c r="AA8" s="308"/>
      <c r="AB8" s="266"/>
      <c r="AC8" s="268"/>
      <c r="AD8" s="309"/>
      <c r="AE8" s="310"/>
      <c r="AF8" s="267"/>
      <c r="AG8" s="311"/>
    </row>
    <row r="9" spans="2:36" ht="16.5">
      <c r="B9" t="s">
        <v>201</v>
      </c>
      <c r="C9" s="759" t="s">
        <v>504</v>
      </c>
      <c r="D9" s="760" t="s">
        <v>505</v>
      </c>
      <c r="E9" s="32"/>
      <c r="F9" s="32"/>
      <c r="G9" s="652"/>
      <c r="H9" s="646"/>
      <c r="I9" s="647"/>
      <c r="J9" s="648"/>
      <c r="K9" s="649"/>
      <c r="L9" s="652"/>
      <c r="M9" s="653"/>
      <c r="N9" s="646"/>
      <c r="O9" s="648"/>
      <c r="P9" s="648"/>
      <c r="Q9" s="646"/>
      <c r="R9" s="652"/>
      <c r="S9" s="652">
        <v>19666274</v>
      </c>
      <c r="T9" s="652">
        <v>31674319</v>
      </c>
      <c r="U9" s="652"/>
      <c r="V9" s="654"/>
      <c r="W9" s="646"/>
      <c r="X9" s="1137">
        <v>51340593</v>
      </c>
      <c r="Y9" s="655">
        <v>51340593</v>
      </c>
      <c r="Z9" s="655"/>
      <c r="AA9" s="299"/>
      <c r="AB9" s="300"/>
      <c r="AC9" s="263"/>
      <c r="AD9" s="301"/>
      <c r="AE9" s="302"/>
      <c r="AF9" s="262"/>
      <c r="AG9" s="303"/>
      <c r="AI9" s="53"/>
      <c r="AJ9" s="53"/>
    </row>
    <row r="10" spans="2:33" ht="16.5">
      <c r="B10" t="s">
        <v>202</v>
      </c>
      <c r="C10" s="761" t="s">
        <v>506</v>
      </c>
      <c r="D10" s="762" t="s">
        <v>507</v>
      </c>
      <c r="E10" s="30"/>
      <c r="F10" s="30"/>
      <c r="G10" s="656"/>
      <c r="H10" s="657"/>
      <c r="I10" s="658"/>
      <c r="J10" s="659"/>
      <c r="K10" s="660"/>
      <c r="L10" s="656"/>
      <c r="M10" s="661"/>
      <c r="N10" s="657"/>
      <c r="O10" s="659"/>
      <c r="P10" s="659"/>
      <c r="Q10" s="657"/>
      <c r="R10" s="656"/>
      <c r="S10" s="656">
        <v>19666274</v>
      </c>
      <c r="T10" s="656"/>
      <c r="U10" s="656"/>
      <c r="V10" s="662"/>
      <c r="W10" s="657"/>
      <c r="X10" s="1138">
        <v>19666274</v>
      </c>
      <c r="Y10" s="663">
        <v>19666274</v>
      </c>
      <c r="Z10" s="663"/>
      <c r="AA10" s="304"/>
      <c r="AB10" s="264"/>
      <c r="AC10" s="269"/>
      <c r="AD10" s="305"/>
      <c r="AE10" s="306"/>
      <c r="AF10" s="265"/>
      <c r="AG10" s="307"/>
    </row>
    <row r="11" spans="2:33" ht="16.5">
      <c r="B11" t="s">
        <v>203</v>
      </c>
      <c r="C11" s="763" t="s">
        <v>4</v>
      </c>
      <c r="D11" s="764" t="s">
        <v>508</v>
      </c>
      <c r="E11" s="31"/>
      <c r="F11" s="31"/>
      <c r="G11" s="664"/>
      <c r="H11" s="665"/>
      <c r="I11" s="666"/>
      <c r="J11" s="667"/>
      <c r="K11" s="668"/>
      <c r="L11" s="664"/>
      <c r="M11" s="669"/>
      <c r="N11" s="665"/>
      <c r="O11" s="667"/>
      <c r="P11" s="667"/>
      <c r="Q11" s="665"/>
      <c r="R11" s="664"/>
      <c r="S11" s="664"/>
      <c r="T11" s="664"/>
      <c r="U11" s="664"/>
      <c r="V11" s="670"/>
      <c r="W11" s="665"/>
      <c r="X11" s="1139"/>
      <c r="Y11" s="671"/>
      <c r="Z11" s="671"/>
      <c r="AA11" s="308"/>
      <c r="AB11" s="266"/>
      <c r="AC11" s="268"/>
      <c r="AD11" s="309"/>
      <c r="AE11" s="310"/>
      <c r="AF11" s="267"/>
      <c r="AG11" s="311"/>
    </row>
    <row r="12" spans="2:33" ht="16.5">
      <c r="B12" t="s">
        <v>204</v>
      </c>
      <c r="C12" s="761" t="s">
        <v>509</v>
      </c>
      <c r="D12" s="762" t="s">
        <v>510</v>
      </c>
      <c r="E12" s="30"/>
      <c r="F12" s="30"/>
      <c r="G12" s="656"/>
      <c r="H12" s="657"/>
      <c r="I12" s="658"/>
      <c r="J12" s="659"/>
      <c r="K12" s="660"/>
      <c r="L12" s="656"/>
      <c r="M12" s="661"/>
      <c r="N12" s="657"/>
      <c r="O12" s="659"/>
      <c r="P12" s="659"/>
      <c r="Q12" s="657"/>
      <c r="R12" s="656"/>
      <c r="S12" s="656"/>
      <c r="T12" s="656">
        <v>31674319</v>
      </c>
      <c r="U12" s="656"/>
      <c r="V12" s="662"/>
      <c r="W12" s="657"/>
      <c r="X12" s="1138">
        <v>31674319</v>
      </c>
      <c r="Y12" s="663">
        <v>31674319</v>
      </c>
      <c r="Z12" s="663"/>
      <c r="AA12" s="304"/>
      <c r="AB12" s="264"/>
      <c r="AC12" s="269"/>
      <c r="AD12" s="305"/>
      <c r="AE12" s="306"/>
      <c r="AF12" s="265"/>
      <c r="AG12" s="307"/>
    </row>
    <row r="13" spans="2:36" ht="16.5">
      <c r="B13" t="s">
        <v>205</v>
      </c>
      <c r="C13" s="759" t="s">
        <v>511</v>
      </c>
      <c r="D13" s="760" t="s">
        <v>512</v>
      </c>
      <c r="E13" s="32"/>
      <c r="F13" s="32"/>
      <c r="G13" s="652"/>
      <c r="H13" s="646"/>
      <c r="I13" s="647"/>
      <c r="J13" s="648"/>
      <c r="K13" s="649"/>
      <c r="L13" s="652"/>
      <c r="M13" s="653"/>
      <c r="N13" s="646"/>
      <c r="O13" s="648"/>
      <c r="P13" s="648"/>
      <c r="Q13" s="646"/>
      <c r="R13" s="652"/>
      <c r="S13" s="652"/>
      <c r="T13" s="652">
        <f>ОУ!C5+ОУ!C12+ОУ!C13+ОУ!C14+ОУ!C15+ОУ!C17+ОУ!C18+ОУ!C19+ОУ!C22+'Розница ЛС'!L26*1000+'Розница ЛС'!L27*1000+ОДХnew!C9/1000+ОДХnew!C12/1000</f>
        <v>280917521.32</v>
      </c>
      <c r="U13" s="652"/>
      <c r="V13" s="654"/>
      <c r="W13" s="646"/>
      <c r="X13" s="1137">
        <f>T13</f>
        <v>280917521.32</v>
      </c>
      <c r="Y13" s="655">
        <f>X13</f>
        <v>280917521.32</v>
      </c>
      <c r="Z13" s="655"/>
      <c r="AA13" s="299"/>
      <c r="AB13" s="300"/>
      <c r="AC13" s="263"/>
      <c r="AD13" s="301"/>
      <c r="AE13" s="302"/>
      <c r="AF13" s="262"/>
      <c r="AG13" s="303"/>
      <c r="AI13" s="53"/>
      <c r="AJ13" s="53"/>
    </row>
    <row r="14" spans="2:33" ht="16.5">
      <c r="B14" t="s">
        <v>209</v>
      </c>
      <c r="C14" s="761" t="s">
        <v>5</v>
      </c>
      <c r="D14" s="762" t="s">
        <v>513</v>
      </c>
      <c r="E14" s="30"/>
      <c r="F14" s="30"/>
      <c r="G14" s="656"/>
      <c r="H14" s="657"/>
      <c r="I14" s="658"/>
      <c r="J14" s="659"/>
      <c r="K14" s="660"/>
      <c r="L14" s="656"/>
      <c r="M14" s="661"/>
      <c r="N14" s="657"/>
      <c r="O14" s="659"/>
      <c r="P14" s="659"/>
      <c r="Q14" s="657"/>
      <c r="R14" s="656"/>
      <c r="S14" s="656"/>
      <c r="T14" s="656"/>
      <c r="U14" s="656"/>
      <c r="V14" s="662"/>
      <c r="W14" s="657"/>
      <c r="X14" s="1138"/>
      <c r="Y14" s="663"/>
      <c r="Z14" s="663"/>
      <c r="AA14" s="304"/>
      <c r="AB14" s="264"/>
      <c r="AC14" s="269"/>
      <c r="AD14" s="305"/>
      <c r="AE14" s="306"/>
      <c r="AF14" s="265"/>
      <c r="AG14" s="307"/>
    </row>
    <row r="15" spans="2:33" ht="16.5">
      <c r="B15" t="s">
        <v>210</v>
      </c>
      <c r="C15" s="765" t="s">
        <v>6</v>
      </c>
      <c r="D15" s="766" t="s">
        <v>514</v>
      </c>
      <c r="E15" s="35"/>
      <c r="F15" s="35"/>
      <c r="G15" s="672"/>
      <c r="H15" s="673"/>
      <c r="I15" s="674"/>
      <c r="J15" s="675"/>
      <c r="K15" s="676"/>
      <c r="L15" s="672"/>
      <c r="M15" s="677"/>
      <c r="N15" s="673"/>
      <c r="O15" s="675"/>
      <c r="P15" s="675"/>
      <c r="Q15" s="673"/>
      <c r="R15" s="672"/>
      <c r="S15" s="672"/>
      <c r="T15" s="672"/>
      <c r="U15" s="672"/>
      <c r="V15" s="678"/>
      <c r="W15" s="673"/>
      <c r="X15" s="1140"/>
      <c r="Y15" s="679"/>
      <c r="Z15" s="679"/>
      <c r="AA15" s="312"/>
      <c r="AB15" s="313"/>
      <c r="AC15" s="272"/>
      <c r="AD15" s="274"/>
      <c r="AE15" s="314"/>
      <c r="AF15" s="273"/>
      <c r="AG15" s="315"/>
    </row>
    <row r="16" spans="2:33" ht="16.5">
      <c r="B16" t="s">
        <v>211</v>
      </c>
      <c r="C16" s="759" t="s">
        <v>515</v>
      </c>
      <c r="D16" s="760" t="s">
        <v>516</v>
      </c>
      <c r="E16" s="27"/>
      <c r="F16" s="27"/>
      <c r="G16" s="652"/>
      <c r="H16" s="646"/>
      <c r="I16" s="647"/>
      <c r="J16" s="648"/>
      <c r="K16" s="649"/>
      <c r="L16" s="652"/>
      <c r="M16" s="653"/>
      <c r="N16" s="646"/>
      <c r="O16" s="648"/>
      <c r="P16" s="648"/>
      <c r="Q16" s="646"/>
      <c r="R16" s="652"/>
      <c r="S16" s="652"/>
      <c r="T16" s="652"/>
      <c r="U16" s="652">
        <v>3261232.778</v>
      </c>
      <c r="V16" s="654">
        <v>1243258.778</v>
      </c>
      <c r="W16" s="646"/>
      <c r="X16" s="1137">
        <v>3261232.778</v>
      </c>
      <c r="Y16" s="655">
        <v>3261232.778</v>
      </c>
      <c r="Z16" s="655"/>
      <c r="AA16" s="299"/>
      <c r="AB16" s="300"/>
      <c r="AC16" s="263"/>
      <c r="AD16" s="301"/>
      <c r="AE16" s="302"/>
      <c r="AF16" s="262"/>
      <c r="AG16" s="303"/>
    </row>
    <row r="17" spans="2:33" ht="16.5">
      <c r="B17" t="s">
        <v>212</v>
      </c>
      <c r="C17" s="767" t="s">
        <v>7</v>
      </c>
      <c r="D17" s="768" t="s">
        <v>517</v>
      </c>
      <c r="E17" s="33"/>
      <c r="F17" s="33"/>
      <c r="G17" s="680"/>
      <c r="H17" s="681"/>
      <c r="I17" s="682"/>
      <c r="J17" s="683"/>
      <c r="K17" s="684"/>
      <c r="L17" s="680"/>
      <c r="M17" s="685"/>
      <c r="N17" s="681"/>
      <c r="O17" s="683"/>
      <c r="P17" s="683"/>
      <c r="Q17" s="681"/>
      <c r="R17" s="680"/>
      <c r="S17" s="680"/>
      <c r="T17" s="680"/>
      <c r="U17" s="680"/>
      <c r="V17" s="686"/>
      <c r="W17" s="681"/>
      <c r="X17" s="1141"/>
      <c r="Y17" s="687"/>
      <c r="Z17" s="687"/>
      <c r="AA17" s="316"/>
      <c r="AB17" s="317"/>
      <c r="AC17" s="270"/>
      <c r="AD17" s="318"/>
      <c r="AE17" s="319"/>
      <c r="AF17" s="271"/>
      <c r="AG17" s="320"/>
    </row>
    <row r="18" spans="2:33" ht="16.5">
      <c r="B18" t="s">
        <v>213</v>
      </c>
      <c r="C18" s="761" t="s">
        <v>518</v>
      </c>
      <c r="D18" s="762" t="s">
        <v>519</v>
      </c>
      <c r="E18" s="30"/>
      <c r="F18" s="30"/>
      <c r="G18" s="656"/>
      <c r="H18" s="657"/>
      <c r="I18" s="658"/>
      <c r="J18" s="659"/>
      <c r="K18" s="660"/>
      <c r="L18" s="656"/>
      <c r="M18" s="661"/>
      <c r="N18" s="657"/>
      <c r="O18" s="659"/>
      <c r="P18" s="659"/>
      <c r="Q18" s="657"/>
      <c r="R18" s="656"/>
      <c r="S18" s="656"/>
      <c r="T18" s="656"/>
      <c r="U18" s="656">
        <v>3261232.778</v>
      </c>
      <c r="V18" s="662">
        <v>1243258.778</v>
      </c>
      <c r="W18" s="657"/>
      <c r="X18" s="1138">
        <v>3261232.778</v>
      </c>
      <c r="Y18" s="663">
        <v>3261232.778</v>
      </c>
      <c r="Z18" s="663"/>
      <c r="AA18" s="304"/>
      <c r="AB18" s="264"/>
      <c r="AC18" s="269"/>
      <c r="AD18" s="305"/>
      <c r="AE18" s="306"/>
      <c r="AF18" s="265"/>
      <c r="AG18" s="307"/>
    </row>
    <row r="19" spans="2:33" ht="17.25" thickBot="1">
      <c r="B19" t="s">
        <v>206</v>
      </c>
      <c r="C19" s="769" t="s">
        <v>142</v>
      </c>
      <c r="D19" s="770" t="s">
        <v>520</v>
      </c>
      <c r="E19" s="36"/>
      <c r="F19" s="36"/>
      <c r="G19" s="688"/>
      <c r="H19" s="689"/>
      <c r="I19" s="690"/>
      <c r="J19" s="691"/>
      <c r="K19" s="692"/>
      <c r="L19" s="688"/>
      <c r="M19" s="693"/>
      <c r="N19" s="694"/>
      <c r="O19" s="695"/>
      <c r="P19" s="695"/>
      <c r="Q19" s="689"/>
      <c r="R19" s="688"/>
      <c r="S19" s="688"/>
      <c r="T19" s="688"/>
      <c r="U19" s="688"/>
      <c r="V19" s="696"/>
      <c r="W19" s="689"/>
      <c r="X19" s="1142"/>
      <c r="Y19" s="697"/>
      <c r="Z19" s="698"/>
      <c r="AA19" s="322"/>
      <c r="AB19" s="323"/>
      <c r="AC19" s="324"/>
      <c r="AD19" s="325"/>
      <c r="AE19" s="326"/>
      <c r="AF19" s="327"/>
      <c r="AG19" s="321"/>
    </row>
    <row r="20" spans="2:36" s="1118" customFormat="1" ht="15" thickBot="1">
      <c r="B20" s="1118" t="s">
        <v>207</v>
      </c>
      <c r="C20" s="771" t="s">
        <v>521</v>
      </c>
      <c r="D20" s="772"/>
      <c r="E20" s="1119"/>
      <c r="F20" s="1119"/>
      <c r="G20" s="1120">
        <v>738092275.393</v>
      </c>
      <c r="H20" s="1121">
        <v>738092275.393</v>
      </c>
      <c r="I20" s="1122"/>
      <c r="J20" s="1123"/>
      <c r="K20" s="1124"/>
      <c r="L20" s="1120"/>
      <c r="M20" s="1121"/>
      <c r="N20" s="1125"/>
      <c r="O20" s="1123"/>
      <c r="P20" s="1123"/>
      <c r="Q20" s="1121"/>
      <c r="R20" s="1120"/>
      <c r="S20" s="1120">
        <v>19666274</v>
      </c>
      <c r="T20" s="1120">
        <f>T13+T9+T6</f>
        <v>312591840.32</v>
      </c>
      <c r="U20" s="1120">
        <v>3261232.778</v>
      </c>
      <c r="V20" s="1126">
        <v>1243258.778</v>
      </c>
      <c r="W20" s="1121"/>
      <c r="X20" s="1127">
        <f>G20+L20+M20+R20+S20+T20+U20</f>
        <v>1073611622.491</v>
      </c>
      <c r="Y20" s="1128">
        <f>Y6+Y9+Y13+Y16+Y19</f>
        <v>1073611622.491</v>
      </c>
      <c r="Z20" s="1127"/>
      <c r="AA20" s="1129"/>
      <c r="AB20" s="1130"/>
      <c r="AC20" s="1131"/>
      <c r="AD20" s="1132"/>
      <c r="AE20" s="1133"/>
      <c r="AF20" s="1134"/>
      <c r="AG20" s="1135"/>
      <c r="AI20" s="1136"/>
      <c r="AJ20" s="1136"/>
    </row>
    <row r="21" spans="3:33" ht="16.5" hidden="1" outlineLevel="1">
      <c r="C21" s="341" t="s">
        <v>94</v>
      </c>
      <c r="D21" s="339"/>
      <c r="E21" s="26"/>
      <c r="F21" s="26"/>
      <c r="G21" s="228"/>
      <c r="H21" s="230"/>
      <c r="I21" s="241"/>
      <c r="J21" s="236"/>
      <c r="K21" s="242"/>
      <c r="L21" s="228"/>
      <c r="M21" s="240"/>
      <c r="N21" s="230"/>
      <c r="O21" s="236"/>
      <c r="P21" s="236"/>
      <c r="Q21" s="230"/>
      <c r="R21" s="228"/>
      <c r="S21" s="228"/>
      <c r="T21" s="228"/>
      <c r="U21" s="228"/>
      <c r="V21" s="229"/>
      <c r="W21" s="230"/>
      <c r="X21" s="1143"/>
      <c r="Y21" s="231"/>
      <c r="Z21" s="231"/>
      <c r="AA21" s="243"/>
      <c r="AB21" s="237"/>
      <c r="AC21" s="236"/>
      <c r="AD21" s="242"/>
      <c r="AE21" s="240"/>
      <c r="AF21" s="228"/>
      <c r="AG21" s="244"/>
    </row>
    <row r="22" spans="3:33" ht="16.5" hidden="1" outlineLevel="1">
      <c r="C22" s="342" t="s">
        <v>40</v>
      </c>
      <c r="D22" s="343"/>
      <c r="E22" s="37"/>
      <c r="F22" s="37"/>
      <c r="G22" s="232"/>
      <c r="H22" s="234"/>
      <c r="I22" s="245"/>
      <c r="J22" s="238"/>
      <c r="K22" s="246"/>
      <c r="L22" s="232"/>
      <c r="M22" s="247"/>
      <c r="N22" s="234"/>
      <c r="O22" s="238"/>
      <c r="P22" s="238"/>
      <c r="Q22" s="234"/>
      <c r="R22" s="232"/>
      <c r="S22" s="232"/>
      <c r="T22" s="232"/>
      <c r="U22" s="232"/>
      <c r="V22" s="233"/>
      <c r="W22" s="234"/>
      <c r="X22" s="1144"/>
      <c r="Y22" s="235"/>
      <c r="Z22" s="235"/>
      <c r="AA22" s="248"/>
      <c r="AB22" s="239"/>
      <c r="AC22" s="238"/>
      <c r="AD22" s="246"/>
      <c r="AE22" s="247"/>
      <c r="AF22" s="232"/>
      <c r="AG22" s="249"/>
    </row>
    <row r="23" spans="2:33" ht="16.5" hidden="1" outlineLevel="1">
      <c r="B23" t="s">
        <v>214</v>
      </c>
      <c r="C23" s="340" t="s">
        <v>138</v>
      </c>
      <c r="D23" s="339" t="s">
        <v>137</v>
      </c>
      <c r="E23" s="28"/>
      <c r="F23" s="28"/>
      <c r="G23" s="117"/>
      <c r="H23" s="118"/>
      <c r="I23" s="168"/>
      <c r="J23" s="119"/>
      <c r="K23" s="169"/>
      <c r="L23" s="117"/>
      <c r="M23" s="153"/>
      <c r="N23" s="118"/>
      <c r="O23" s="119"/>
      <c r="P23" s="119"/>
      <c r="Q23" s="118"/>
      <c r="R23" s="117"/>
      <c r="S23" s="117"/>
      <c r="T23" s="117"/>
      <c r="U23" s="117"/>
      <c r="V23" s="143"/>
      <c r="W23" s="144"/>
      <c r="X23" s="1145"/>
      <c r="Y23" s="121"/>
      <c r="Z23" s="121"/>
      <c r="AA23" s="170"/>
      <c r="AB23" s="122"/>
      <c r="AC23" s="124"/>
      <c r="AD23" s="171"/>
      <c r="AE23" s="123"/>
      <c r="AF23" s="125"/>
      <c r="AG23" s="172"/>
    </row>
    <row r="24" spans="2:33" ht="16.5" hidden="1" outlineLevel="1">
      <c r="B24" t="s">
        <v>215</v>
      </c>
      <c r="C24" s="344"/>
      <c r="D24" s="345" t="s">
        <v>140</v>
      </c>
      <c r="E24" s="38"/>
      <c r="F24" s="38"/>
      <c r="G24" s="116"/>
      <c r="H24" s="142"/>
      <c r="I24" s="115"/>
      <c r="J24" s="114"/>
      <c r="K24" s="166"/>
      <c r="L24" s="116"/>
      <c r="M24" s="113"/>
      <c r="N24" s="142"/>
      <c r="O24" s="114"/>
      <c r="P24" s="114"/>
      <c r="Q24" s="142"/>
      <c r="R24" s="116"/>
      <c r="S24" s="116"/>
      <c r="T24" s="116"/>
      <c r="U24" s="116"/>
      <c r="V24" s="141"/>
      <c r="W24" s="142"/>
      <c r="X24" s="1146"/>
      <c r="Y24" s="111"/>
      <c r="Z24" s="111"/>
      <c r="AA24" s="165"/>
      <c r="AB24" s="112"/>
      <c r="AC24" s="114"/>
      <c r="AD24" s="166"/>
      <c r="AE24" s="113"/>
      <c r="AF24" s="116"/>
      <c r="AG24" s="167"/>
    </row>
    <row r="25" spans="2:33" ht="16.5" hidden="1" outlineLevel="1">
      <c r="B25" t="s">
        <v>216</v>
      </c>
      <c r="C25" s="344"/>
      <c r="D25" s="346" t="s">
        <v>145</v>
      </c>
      <c r="E25" s="39"/>
      <c r="F25" s="39"/>
      <c r="G25" s="117"/>
      <c r="H25" s="118"/>
      <c r="I25" s="168"/>
      <c r="J25" s="119"/>
      <c r="K25" s="169"/>
      <c r="L25" s="117"/>
      <c r="M25" s="153"/>
      <c r="N25" s="118"/>
      <c r="O25" s="119"/>
      <c r="P25" s="119"/>
      <c r="Q25" s="118"/>
      <c r="R25" s="117"/>
      <c r="S25" s="117"/>
      <c r="T25" s="117"/>
      <c r="U25" s="117"/>
      <c r="V25" s="143"/>
      <c r="W25" s="144"/>
      <c r="X25" s="1145"/>
      <c r="Y25" s="121"/>
      <c r="Z25" s="121"/>
      <c r="AA25" s="170"/>
      <c r="AB25" s="122"/>
      <c r="AC25" s="124"/>
      <c r="AD25" s="171"/>
      <c r="AE25" s="123"/>
      <c r="AF25" s="125"/>
      <c r="AG25" s="172"/>
    </row>
    <row r="26" spans="2:33" ht="16.5" hidden="1" outlineLevel="1">
      <c r="B26" t="s">
        <v>217</v>
      </c>
      <c r="C26" s="347"/>
      <c r="D26" s="348" t="s">
        <v>141</v>
      </c>
      <c r="E26" s="40"/>
      <c r="F26" s="40"/>
      <c r="G26" s="145"/>
      <c r="H26" s="147"/>
      <c r="I26" s="181"/>
      <c r="J26" s="154"/>
      <c r="K26" s="174"/>
      <c r="L26" s="145"/>
      <c r="M26" s="175"/>
      <c r="N26" s="147"/>
      <c r="O26" s="154"/>
      <c r="P26" s="154"/>
      <c r="Q26" s="147"/>
      <c r="R26" s="145"/>
      <c r="S26" s="145"/>
      <c r="T26" s="145"/>
      <c r="U26" s="145"/>
      <c r="V26" s="146"/>
      <c r="W26" s="176"/>
      <c r="X26" s="1147"/>
      <c r="Y26" s="148"/>
      <c r="Z26" s="148"/>
      <c r="AA26" s="173"/>
      <c r="AB26" s="138"/>
      <c r="AC26" s="154"/>
      <c r="AD26" s="174"/>
      <c r="AE26" s="175"/>
      <c r="AF26" s="145"/>
      <c r="AG26" s="176"/>
    </row>
    <row r="27" spans="2:33" ht="39.75" hidden="1" outlineLevel="1">
      <c r="B27" t="s">
        <v>218</v>
      </c>
      <c r="C27" s="349" t="s">
        <v>8</v>
      </c>
      <c r="D27" s="350" t="s">
        <v>360</v>
      </c>
      <c r="E27" s="41"/>
      <c r="F27" s="41"/>
      <c r="G27" s="135"/>
      <c r="H27" s="140"/>
      <c r="I27" s="134"/>
      <c r="J27" s="133"/>
      <c r="K27" s="163"/>
      <c r="L27" s="135"/>
      <c r="M27" s="132"/>
      <c r="N27" s="140"/>
      <c r="O27" s="133"/>
      <c r="P27" s="133"/>
      <c r="Q27" s="140"/>
      <c r="R27" s="135"/>
      <c r="S27" s="135"/>
      <c r="T27" s="135"/>
      <c r="U27" s="135"/>
      <c r="V27" s="139"/>
      <c r="W27" s="140"/>
      <c r="X27" s="1148"/>
      <c r="Y27" s="130"/>
      <c r="Z27" s="130"/>
      <c r="AA27" s="162"/>
      <c r="AB27" s="131"/>
      <c r="AC27" s="133"/>
      <c r="AD27" s="163"/>
      <c r="AE27" s="132"/>
      <c r="AF27" s="135"/>
      <c r="AG27" s="164"/>
    </row>
    <row r="28" spans="2:33" ht="27.75" hidden="1" outlineLevel="1" thickBot="1">
      <c r="B28" t="s">
        <v>219</v>
      </c>
      <c r="C28" s="351" t="s">
        <v>9</v>
      </c>
      <c r="D28" s="352" t="s">
        <v>371</v>
      </c>
      <c r="E28" s="42"/>
      <c r="F28" s="42"/>
      <c r="G28" s="158"/>
      <c r="H28" s="155"/>
      <c r="I28" s="182"/>
      <c r="J28" s="157"/>
      <c r="K28" s="179"/>
      <c r="L28" s="158"/>
      <c r="M28" s="180"/>
      <c r="N28" s="155"/>
      <c r="O28" s="157"/>
      <c r="P28" s="157"/>
      <c r="Q28" s="155"/>
      <c r="R28" s="158"/>
      <c r="S28" s="158"/>
      <c r="T28" s="158"/>
      <c r="U28" s="158"/>
      <c r="V28" s="156"/>
      <c r="W28" s="155"/>
      <c r="X28" s="1149"/>
      <c r="Y28" s="160"/>
      <c r="Z28" s="160"/>
      <c r="AA28" s="178"/>
      <c r="AB28" s="159"/>
      <c r="AC28" s="157"/>
      <c r="AD28" s="179"/>
      <c r="AE28" s="180"/>
      <c r="AF28" s="158"/>
      <c r="AG28" s="177"/>
    </row>
    <row r="29" spans="10:12" ht="16.5" collapsed="1">
      <c r="J29" s="68"/>
      <c r="K29" s="68"/>
      <c r="L29" s="68"/>
    </row>
    <row r="30" spans="10:12" ht="16.5">
      <c r="J30" s="68"/>
      <c r="K30" s="68"/>
      <c r="L30" s="68"/>
    </row>
    <row r="31" spans="10:12" ht="16.5">
      <c r="J31" s="68"/>
      <c r="K31" s="68"/>
      <c r="L31" s="68"/>
    </row>
    <row r="32" spans="10:12" ht="16.5">
      <c r="J32" s="68"/>
      <c r="K32" s="68"/>
      <c r="L32" s="68"/>
    </row>
    <row r="33" spans="10:12" ht="16.5">
      <c r="J33" s="68"/>
      <c r="K33" s="68"/>
      <c r="L33" s="68"/>
    </row>
    <row r="34" spans="7:12" ht="16.5">
      <c r="G34" s="366"/>
      <c r="J34" s="68"/>
      <c r="K34" s="68"/>
      <c r="L34" s="68"/>
    </row>
    <row r="35" spans="7:12" ht="16.5">
      <c r="G35" s="366"/>
      <c r="J35" s="68"/>
      <c r="K35" s="68"/>
      <c r="L35" s="68"/>
    </row>
    <row r="36" spans="10:12" ht="16.5">
      <c r="J36" s="68"/>
      <c r="K36" s="68"/>
      <c r="L36" s="68"/>
    </row>
    <row r="37" spans="10:12" ht="16.5">
      <c r="J37" s="68"/>
      <c r="K37" s="68"/>
      <c r="L37" s="68"/>
    </row>
    <row r="38" spans="10:12" ht="16.5">
      <c r="J38" s="68"/>
      <c r="K38" s="68"/>
      <c r="L38" s="68"/>
    </row>
    <row r="39" spans="10:12" ht="16.5">
      <c r="J39" s="68"/>
      <c r="K39" s="68"/>
      <c r="L39" s="68"/>
    </row>
    <row r="40" spans="10:12" ht="16.5">
      <c r="J40" s="68"/>
      <c r="K40" s="68"/>
      <c r="L40" s="68"/>
    </row>
    <row r="41" spans="10:12" ht="16.5">
      <c r="J41" s="68"/>
      <c r="K41" s="68"/>
      <c r="L41" s="68"/>
    </row>
    <row r="42" spans="10:12" ht="16.5">
      <c r="J42" s="68"/>
      <c r="K42" s="68"/>
      <c r="L42" s="68"/>
    </row>
    <row r="43" spans="10:12" ht="16.5">
      <c r="J43" s="68"/>
      <c r="K43" s="68"/>
      <c r="L43" s="68"/>
    </row>
    <row r="44" spans="10:12" ht="16.5">
      <c r="J44" s="68"/>
      <c r="K44" s="68"/>
      <c r="L44" s="68"/>
    </row>
    <row r="45" spans="10:12" ht="16.5">
      <c r="J45" s="68"/>
      <c r="K45" s="68"/>
      <c r="L45" s="68"/>
    </row>
    <row r="46" spans="10:12" ht="16.5">
      <c r="J46" s="68"/>
      <c r="K46" s="68"/>
      <c r="L46" s="68"/>
    </row>
    <row r="47" spans="10:12" ht="16.5">
      <c r="J47" s="68"/>
      <c r="K47" s="68"/>
      <c r="L47" s="68"/>
    </row>
    <row r="48" spans="10:12" ht="16.5">
      <c r="J48" s="68"/>
      <c r="K48" s="68"/>
      <c r="L48" s="68"/>
    </row>
    <row r="49" spans="10:12" ht="16.5">
      <c r="J49" s="68"/>
      <c r="K49" s="68"/>
      <c r="L49" s="68"/>
    </row>
    <row r="50" spans="10:12" ht="16.5">
      <c r="J50" s="68"/>
      <c r="K50" s="68"/>
      <c r="L50" s="68"/>
    </row>
    <row r="51" spans="10:12" ht="16.5">
      <c r="J51" s="68"/>
      <c r="K51" s="68"/>
      <c r="L51" s="68"/>
    </row>
    <row r="52" spans="10:12" ht="16.5">
      <c r="J52" s="68"/>
      <c r="K52" s="68"/>
      <c r="L52" s="68"/>
    </row>
    <row r="53" spans="10:12" ht="16.5">
      <c r="J53" s="68"/>
      <c r="K53" s="68"/>
      <c r="L53" s="68"/>
    </row>
    <row r="54" spans="10:12" ht="16.5">
      <c r="J54" s="68"/>
      <c r="K54" s="68"/>
      <c r="L54" s="68"/>
    </row>
    <row r="55" spans="10:12" ht="16.5">
      <c r="J55" s="68"/>
      <c r="K55" s="68"/>
      <c r="L55" s="68"/>
    </row>
    <row r="56" spans="10:12" ht="16.5">
      <c r="J56" s="68"/>
      <c r="K56" s="68"/>
      <c r="L56" s="68"/>
    </row>
    <row r="57" spans="10:12" ht="16.5">
      <c r="J57" s="68"/>
      <c r="K57" s="68"/>
      <c r="L57" s="68"/>
    </row>
    <row r="58" spans="10:12" ht="16.5">
      <c r="J58" s="68"/>
      <c r="K58" s="68"/>
      <c r="L58" s="68"/>
    </row>
    <row r="59" spans="10:12" ht="16.5">
      <c r="J59" s="68"/>
      <c r="K59" s="68"/>
      <c r="L59" s="68"/>
    </row>
    <row r="60" spans="10:12" ht="16.5">
      <c r="J60" s="68"/>
      <c r="K60" s="68"/>
      <c r="L60" s="68"/>
    </row>
    <row r="61" spans="10:12" ht="16.5">
      <c r="J61" s="68"/>
      <c r="K61" s="68"/>
      <c r="L61" s="68"/>
    </row>
    <row r="62" spans="10:12" ht="16.5">
      <c r="J62" s="68"/>
      <c r="K62" s="68"/>
      <c r="L62" s="68"/>
    </row>
    <row r="63" spans="10:12" ht="16.5">
      <c r="J63" s="68"/>
      <c r="K63" s="68"/>
      <c r="L63" s="68"/>
    </row>
    <row r="64" spans="10:12" ht="16.5">
      <c r="J64" s="68"/>
      <c r="K64" s="68"/>
      <c r="L64" s="68"/>
    </row>
    <row r="65" spans="10:12" ht="16.5">
      <c r="J65" s="68"/>
      <c r="K65" s="68"/>
      <c r="L65" s="68"/>
    </row>
    <row r="66" spans="10:12" ht="16.5">
      <c r="J66" s="68"/>
      <c r="K66" s="68"/>
      <c r="L66" s="68"/>
    </row>
    <row r="67" spans="10:12" ht="16.5">
      <c r="J67" s="68"/>
      <c r="K67" s="68"/>
      <c r="L67" s="68"/>
    </row>
    <row r="68" spans="10:12" ht="16.5">
      <c r="J68" s="68"/>
      <c r="K68" s="68"/>
      <c r="L68" s="68"/>
    </row>
    <row r="69" spans="10:12" ht="16.5">
      <c r="J69" s="68"/>
      <c r="K69" s="68"/>
      <c r="L69" s="68"/>
    </row>
    <row r="70" spans="10:12" ht="16.5">
      <c r="J70" s="68"/>
      <c r="K70" s="68"/>
      <c r="L70" s="68"/>
    </row>
    <row r="71" spans="10:12" ht="16.5">
      <c r="J71" s="68"/>
      <c r="K71" s="68"/>
      <c r="L71" s="68"/>
    </row>
    <row r="72" spans="10:12" ht="16.5">
      <c r="J72" s="68"/>
      <c r="K72" s="68"/>
      <c r="L72" s="68"/>
    </row>
    <row r="73" spans="10:12" ht="16.5">
      <c r="J73" s="68"/>
      <c r="K73" s="68"/>
      <c r="L73" s="68"/>
    </row>
    <row r="74" spans="10:12" ht="16.5">
      <c r="J74" s="68"/>
      <c r="K74" s="68"/>
      <c r="L74" s="68"/>
    </row>
    <row r="75" spans="10:12" ht="16.5">
      <c r="J75" s="68"/>
      <c r="K75" s="68"/>
      <c r="L75" s="68"/>
    </row>
    <row r="76" spans="10:12" ht="16.5">
      <c r="J76" s="68"/>
      <c r="K76" s="68"/>
      <c r="L76" s="68"/>
    </row>
    <row r="77" spans="10:12" ht="16.5">
      <c r="J77" s="68"/>
      <c r="K77" s="68"/>
      <c r="L77" s="68"/>
    </row>
    <row r="78" spans="10:12" ht="16.5">
      <c r="J78" s="68"/>
      <c r="K78" s="68"/>
      <c r="L78" s="68"/>
    </row>
    <row r="79" spans="10:12" ht="16.5">
      <c r="J79" s="68"/>
      <c r="K79" s="68"/>
      <c r="L79" s="68"/>
    </row>
    <row r="80" spans="10:12" ht="16.5">
      <c r="J80" s="68"/>
      <c r="K80" s="68"/>
      <c r="L80" s="68"/>
    </row>
    <row r="81" spans="10:12" ht="16.5">
      <c r="J81" s="68"/>
      <c r="K81" s="68"/>
      <c r="L81" s="68"/>
    </row>
    <row r="82" spans="10:12" ht="16.5">
      <c r="J82" s="68"/>
      <c r="K82" s="68"/>
      <c r="L82" s="68"/>
    </row>
    <row r="83" spans="10:12" ht="16.5">
      <c r="J83" s="68"/>
      <c r="K83" s="68"/>
      <c r="L83" s="68"/>
    </row>
    <row r="84" spans="10:12" ht="16.5">
      <c r="J84" s="68"/>
      <c r="K84" s="68"/>
      <c r="L84" s="68"/>
    </row>
    <row r="85" spans="10:12" ht="16.5">
      <c r="J85" s="68"/>
      <c r="K85" s="68"/>
      <c r="L85" s="68"/>
    </row>
    <row r="86" spans="10:12" ht="16.5">
      <c r="J86" s="68"/>
      <c r="K86" s="68"/>
      <c r="L86" s="68"/>
    </row>
    <row r="87" spans="10:12" ht="16.5">
      <c r="J87" s="68"/>
      <c r="K87" s="68"/>
      <c r="L87" s="68"/>
    </row>
    <row r="88" spans="10:12" ht="16.5">
      <c r="J88" s="68"/>
      <c r="K88" s="68"/>
      <c r="L88" s="68"/>
    </row>
    <row r="89" spans="10:12" ht="16.5">
      <c r="J89" s="68"/>
      <c r="K89" s="68"/>
      <c r="L89" s="68"/>
    </row>
    <row r="90" spans="10:12" ht="16.5">
      <c r="J90" s="68"/>
      <c r="K90" s="68"/>
      <c r="L90" s="68"/>
    </row>
    <row r="91" spans="10:12" ht="16.5">
      <c r="J91" s="68"/>
      <c r="K91" s="68"/>
      <c r="L91" s="68"/>
    </row>
    <row r="92" spans="10:12" ht="16.5">
      <c r="J92" s="68"/>
      <c r="K92" s="68"/>
      <c r="L92" s="68"/>
    </row>
    <row r="93" spans="10:12" ht="16.5">
      <c r="J93" s="68"/>
      <c r="K93" s="68"/>
      <c r="L93" s="68"/>
    </row>
    <row r="94" spans="10:12" ht="16.5">
      <c r="J94" s="68"/>
      <c r="K94" s="68"/>
      <c r="L94" s="68"/>
    </row>
    <row r="95" spans="10:12" ht="16.5">
      <c r="J95" s="68"/>
      <c r="K95" s="68"/>
      <c r="L95" s="68"/>
    </row>
    <row r="96" spans="10:12" ht="16.5">
      <c r="J96" s="68"/>
      <c r="K96" s="68"/>
      <c r="L96" s="68"/>
    </row>
    <row r="97" spans="10:12" ht="16.5">
      <c r="J97" s="68"/>
      <c r="K97" s="68"/>
      <c r="L97" s="68"/>
    </row>
    <row r="98" spans="10:12" ht="16.5">
      <c r="J98" s="68"/>
      <c r="K98" s="68"/>
      <c r="L98" s="68"/>
    </row>
    <row r="99" spans="10:12" ht="16.5">
      <c r="J99" s="68"/>
      <c r="K99" s="68"/>
      <c r="L99" s="68"/>
    </row>
    <row r="100" spans="10:12" ht="16.5">
      <c r="J100" s="68"/>
      <c r="K100" s="68"/>
      <c r="L100" s="68"/>
    </row>
    <row r="101" spans="10:12" ht="16.5">
      <c r="J101" s="68"/>
      <c r="K101" s="68"/>
      <c r="L101" s="68"/>
    </row>
    <row r="102" spans="10:12" ht="16.5">
      <c r="J102" s="68"/>
      <c r="K102" s="68"/>
      <c r="L102" s="68"/>
    </row>
    <row r="103" spans="10:12" ht="16.5">
      <c r="J103" s="68"/>
      <c r="K103" s="68"/>
      <c r="L103" s="68"/>
    </row>
    <row r="104" spans="10:12" ht="16.5">
      <c r="J104" s="68"/>
      <c r="K104" s="68"/>
      <c r="L104" s="68"/>
    </row>
    <row r="105" spans="10:12" ht="16.5">
      <c r="J105" s="68"/>
      <c r="K105" s="68"/>
      <c r="L105" s="68"/>
    </row>
    <row r="106" spans="10:12" ht="16.5">
      <c r="J106" s="68"/>
      <c r="K106" s="68"/>
      <c r="L106" s="68"/>
    </row>
    <row r="107" spans="10:12" ht="16.5">
      <c r="J107" s="68"/>
      <c r="K107" s="68"/>
      <c r="L107" s="68"/>
    </row>
    <row r="108" spans="10:12" ht="16.5">
      <c r="J108" s="68"/>
      <c r="K108" s="68"/>
      <c r="L108" s="68"/>
    </row>
    <row r="109" spans="10:12" ht="16.5">
      <c r="J109" s="68"/>
      <c r="K109" s="68"/>
      <c r="L109" s="68"/>
    </row>
    <row r="110" spans="10:12" ht="16.5">
      <c r="J110" s="68"/>
      <c r="K110" s="68"/>
      <c r="L110" s="68"/>
    </row>
    <row r="111" spans="10:12" ht="16.5">
      <c r="J111" s="68"/>
      <c r="K111" s="68"/>
      <c r="L111" s="68"/>
    </row>
    <row r="112" spans="10:12" ht="16.5">
      <c r="J112" s="68"/>
      <c r="K112" s="68"/>
      <c r="L112" s="68"/>
    </row>
    <row r="113" spans="10:12" ht="16.5">
      <c r="J113" s="68"/>
      <c r="K113" s="68"/>
      <c r="L113" s="68"/>
    </row>
    <row r="114" spans="10:12" ht="16.5">
      <c r="J114" s="68"/>
      <c r="K114" s="68"/>
      <c r="L114" s="68"/>
    </row>
    <row r="115" spans="10:12" ht="16.5">
      <c r="J115" s="68"/>
      <c r="K115" s="68"/>
      <c r="L115" s="68"/>
    </row>
    <row r="116" spans="10:12" ht="16.5">
      <c r="J116" s="68"/>
      <c r="K116" s="68"/>
      <c r="L116" s="68"/>
    </row>
    <row r="117" spans="10:12" ht="16.5">
      <c r="J117" s="68"/>
      <c r="K117" s="68"/>
      <c r="L117" s="68"/>
    </row>
    <row r="118" spans="10:12" ht="16.5">
      <c r="J118" s="68"/>
      <c r="K118" s="68"/>
      <c r="L118" s="68"/>
    </row>
    <row r="119" spans="10:12" ht="16.5">
      <c r="J119" s="68"/>
      <c r="K119" s="68"/>
      <c r="L119" s="68"/>
    </row>
    <row r="120" spans="10:12" ht="16.5">
      <c r="J120" s="68"/>
      <c r="K120" s="68"/>
      <c r="L120" s="68"/>
    </row>
    <row r="121" spans="10:12" ht="16.5">
      <c r="J121" s="68"/>
      <c r="K121" s="68"/>
      <c r="L121" s="68"/>
    </row>
    <row r="122" spans="10:12" ht="16.5">
      <c r="J122" s="68"/>
      <c r="K122" s="68"/>
      <c r="L122" s="68"/>
    </row>
    <row r="123" spans="10:12" ht="16.5">
      <c r="J123" s="68"/>
      <c r="K123" s="68"/>
      <c r="L123" s="68"/>
    </row>
    <row r="124" spans="10:12" ht="16.5">
      <c r="J124" s="68"/>
      <c r="K124" s="68"/>
      <c r="L124" s="68"/>
    </row>
    <row r="125" spans="10:12" ht="16.5">
      <c r="J125" s="68"/>
      <c r="K125" s="68"/>
      <c r="L125" s="68"/>
    </row>
    <row r="126" spans="10:12" ht="16.5">
      <c r="J126" s="68"/>
      <c r="K126" s="68"/>
      <c r="L126" s="68"/>
    </row>
    <row r="127" spans="10:12" ht="16.5">
      <c r="J127" s="68"/>
      <c r="K127" s="68"/>
      <c r="L127" s="68"/>
    </row>
    <row r="128" spans="10:12" ht="16.5">
      <c r="J128" s="68"/>
      <c r="K128" s="68"/>
      <c r="L128" s="68"/>
    </row>
    <row r="129" spans="10:12" ht="16.5">
      <c r="J129" s="68"/>
      <c r="K129" s="68"/>
      <c r="L129" s="68"/>
    </row>
    <row r="130" spans="10:12" ht="16.5">
      <c r="J130" s="68"/>
      <c r="K130" s="68"/>
      <c r="L130" s="68"/>
    </row>
    <row r="131" spans="10:12" ht="16.5">
      <c r="J131" s="68"/>
      <c r="K131" s="68"/>
      <c r="L131" s="68"/>
    </row>
    <row r="132" spans="10:12" ht="16.5">
      <c r="J132" s="68"/>
      <c r="K132" s="68"/>
      <c r="L132" s="68"/>
    </row>
    <row r="133" spans="10:12" ht="16.5">
      <c r="J133" s="68"/>
      <c r="K133" s="68"/>
      <c r="L133" s="68"/>
    </row>
    <row r="134" spans="10:12" ht="16.5">
      <c r="J134" s="68"/>
      <c r="K134" s="68"/>
      <c r="L134" s="68"/>
    </row>
    <row r="135" spans="10:12" ht="16.5">
      <c r="J135" s="68"/>
      <c r="K135" s="68"/>
      <c r="L135" s="68"/>
    </row>
    <row r="136" spans="10:12" ht="16.5">
      <c r="J136" s="68"/>
      <c r="K136" s="68"/>
      <c r="L136" s="68"/>
    </row>
    <row r="137" spans="10:12" ht="16.5">
      <c r="J137" s="68"/>
      <c r="K137" s="68"/>
      <c r="L137" s="68"/>
    </row>
    <row r="138" spans="10:12" ht="16.5">
      <c r="J138" s="68"/>
      <c r="K138" s="68"/>
      <c r="L138" s="68"/>
    </row>
    <row r="139" spans="10:12" ht="16.5">
      <c r="J139" s="68"/>
      <c r="K139" s="68"/>
      <c r="L139" s="68"/>
    </row>
    <row r="140" spans="10:12" ht="16.5">
      <c r="J140" s="68"/>
      <c r="K140" s="68"/>
      <c r="L140" s="68"/>
    </row>
    <row r="141" spans="10:12" ht="16.5">
      <c r="J141" s="68"/>
      <c r="K141" s="68"/>
      <c r="L141" s="68"/>
    </row>
    <row r="142" spans="10:12" ht="16.5">
      <c r="J142" s="68"/>
      <c r="K142" s="68"/>
      <c r="L142" s="68"/>
    </row>
    <row r="143" spans="10:12" ht="16.5">
      <c r="J143" s="68"/>
      <c r="K143" s="68"/>
      <c r="L143" s="68"/>
    </row>
    <row r="144" spans="10:12" ht="16.5">
      <c r="J144" s="68"/>
      <c r="K144" s="68"/>
      <c r="L144" s="68"/>
    </row>
    <row r="145" spans="10:12" ht="16.5">
      <c r="J145" s="68"/>
      <c r="K145" s="68"/>
      <c r="L145" s="68"/>
    </row>
    <row r="146" spans="10:12" ht="16.5">
      <c r="J146" s="68"/>
      <c r="K146" s="68"/>
      <c r="L146" s="68"/>
    </row>
    <row r="147" spans="10:12" ht="16.5">
      <c r="J147" s="68"/>
      <c r="K147" s="68"/>
      <c r="L147" s="68"/>
    </row>
    <row r="148" spans="10:12" ht="16.5">
      <c r="J148" s="68"/>
      <c r="K148" s="68"/>
      <c r="L148" s="68"/>
    </row>
    <row r="149" spans="10:12" ht="16.5">
      <c r="J149" s="68"/>
      <c r="K149" s="68"/>
      <c r="L149" s="68"/>
    </row>
    <row r="150" spans="10:12" ht="16.5">
      <c r="J150" s="68"/>
      <c r="K150" s="68"/>
      <c r="L150" s="68"/>
    </row>
    <row r="151" spans="10:12" ht="16.5">
      <c r="J151" s="68"/>
      <c r="K151" s="68"/>
      <c r="L151" s="68"/>
    </row>
    <row r="152" spans="10:12" ht="16.5">
      <c r="J152" s="68"/>
      <c r="K152" s="68"/>
      <c r="L152" s="68"/>
    </row>
    <row r="153" spans="10:12" ht="16.5">
      <c r="J153" s="68"/>
      <c r="K153" s="68"/>
      <c r="L153" s="68"/>
    </row>
    <row r="154" spans="10:12" ht="16.5">
      <c r="J154" s="68"/>
      <c r="K154" s="68"/>
      <c r="L154" s="68"/>
    </row>
    <row r="155" spans="10:12" ht="16.5">
      <c r="J155" s="68"/>
      <c r="K155" s="68"/>
      <c r="L155" s="68"/>
    </row>
    <row r="156" spans="10:12" ht="16.5">
      <c r="J156" s="68"/>
      <c r="K156" s="68"/>
      <c r="L156" s="68"/>
    </row>
    <row r="157" spans="10:12" ht="16.5">
      <c r="J157" s="68"/>
      <c r="K157" s="68"/>
      <c r="L157" s="68"/>
    </row>
    <row r="158" spans="10:12" ht="16.5">
      <c r="J158" s="68"/>
      <c r="K158" s="68"/>
      <c r="L158" s="68"/>
    </row>
    <row r="159" spans="10:12" ht="16.5">
      <c r="J159" s="68"/>
      <c r="K159" s="68"/>
      <c r="L159" s="68"/>
    </row>
    <row r="160" spans="10:12" ht="16.5">
      <c r="J160" s="68"/>
      <c r="K160" s="68"/>
      <c r="L160" s="68"/>
    </row>
    <row r="161" spans="10:12" ht="16.5">
      <c r="J161" s="68"/>
      <c r="K161" s="68"/>
      <c r="L161" s="68"/>
    </row>
    <row r="162" spans="10:12" ht="16.5">
      <c r="J162" s="68"/>
      <c r="K162" s="68"/>
      <c r="L162" s="68"/>
    </row>
    <row r="163" spans="10:12" ht="16.5">
      <c r="J163" s="68"/>
      <c r="K163" s="68"/>
      <c r="L163" s="68"/>
    </row>
    <row r="164" spans="10:12" ht="16.5">
      <c r="J164" s="68"/>
      <c r="K164" s="68"/>
      <c r="L164" s="68"/>
    </row>
    <row r="165" spans="10:12" ht="16.5">
      <c r="J165" s="68"/>
      <c r="K165" s="68"/>
      <c r="L165" s="68"/>
    </row>
    <row r="166" spans="10:12" ht="16.5">
      <c r="J166" s="68"/>
      <c r="K166" s="68"/>
      <c r="L166" s="68"/>
    </row>
    <row r="167" spans="10:12" ht="16.5">
      <c r="J167" s="68"/>
      <c r="K167" s="68"/>
      <c r="L167" s="68"/>
    </row>
    <row r="168" spans="10:12" ht="16.5">
      <c r="J168" s="68"/>
      <c r="K168" s="68"/>
      <c r="L168" s="68"/>
    </row>
    <row r="169" spans="10:12" ht="16.5">
      <c r="J169" s="68"/>
      <c r="K169" s="68"/>
      <c r="L169" s="68"/>
    </row>
    <row r="170" spans="10:12" ht="16.5">
      <c r="J170" s="68"/>
      <c r="K170" s="68"/>
      <c r="L170" s="68"/>
    </row>
    <row r="171" spans="10:12" ht="16.5">
      <c r="J171" s="68"/>
      <c r="K171" s="68"/>
      <c r="L171" s="68"/>
    </row>
    <row r="172" spans="10:12" ht="16.5">
      <c r="J172" s="68"/>
      <c r="K172" s="68"/>
      <c r="L172" s="68"/>
    </row>
    <row r="173" spans="10:12" ht="16.5">
      <c r="J173" s="68"/>
      <c r="K173" s="68"/>
      <c r="L173" s="68"/>
    </row>
    <row r="174" spans="10:12" ht="16.5">
      <c r="J174" s="68"/>
      <c r="K174" s="68"/>
      <c r="L174" s="68"/>
    </row>
    <row r="175" spans="10:12" ht="16.5">
      <c r="J175" s="68"/>
      <c r="K175" s="68"/>
      <c r="L175" s="68"/>
    </row>
  </sheetData>
  <sheetProtection/>
  <mergeCells count="6">
    <mergeCell ref="Y3:Y5"/>
    <mergeCell ref="G3:K3"/>
    <mergeCell ref="M3:Q3"/>
    <mergeCell ref="R3:T3"/>
    <mergeCell ref="U3:W3"/>
    <mergeCell ref="X3:X5"/>
  </mergeCells>
  <printOptions/>
  <pageMargins left="0.7" right="0.7" top="0.75" bottom="0.75" header="0.3" footer="0.3"/>
  <pageSetup fitToHeight="0" fitToWidth="1" horizontalDpi="300" verticalDpi="300" orientation="landscape" paperSize="9" scale="36"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AF62"/>
  <sheetViews>
    <sheetView showGridLines="0" zoomScalePageLayoutView="0" workbookViewId="0" topLeftCell="A1">
      <pane xSplit="4" ySplit="5" topLeftCell="E48" activePane="bottomRight" state="frozen"/>
      <selection pane="topLeft" activeCell="T4" sqref="T4"/>
      <selection pane="topRight" activeCell="T4" sqref="T4"/>
      <selection pane="bottomLeft" activeCell="T4" sqref="T4"/>
      <selection pane="bottomRight" activeCell="J18" sqref="J18"/>
    </sheetView>
  </sheetViews>
  <sheetFormatPr defaultColWidth="9.00390625" defaultRowHeight="16.5" outlineLevelRow="1" outlineLevelCol="1"/>
  <cols>
    <col min="1" max="1" width="8.50390625" style="369" hidden="1" customWidth="1"/>
    <col min="2" max="2" width="8.50390625" style="368" hidden="1" customWidth="1"/>
    <col min="3" max="3" width="8.125" style="369" customWidth="1"/>
    <col min="4" max="4" width="21.50390625" style="369" customWidth="1"/>
    <col min="5" max="11" width="9.50390625" style="369" customWidth="1"/>
    <col min="12" max="13" width="9.50390625" style="368" customWidth="1"/>
    <col min="14" max="18" width="9.50390625" style="369" customWidth="1"/>
    <col min="19" max="19" width="12.00390625" style="1150" customWidth="1"/>
    <col min="20" max="20" width="1.00390625" style="369" hidden="1" customWidth="1" outlineLevel="1"/>
    <col min="21" max="21" width="1.625" style="369" hidden="1" customWidth="1" outlineLevel="1"/>
    <col min="22" max="26" width="9.50390625" style="369" hidden="1" customWidth="1" outlineLevel="1"/>
    <col min="27" max="27" width="6.625" style="368" hidden="1" customWidth="1" outlineLevel="1"/>
    <col min="28" max="28" width="2.375" style="369" hidden="1" customWidth="1"/>
    <col min="29" max="29" width="18.50390625" style="368" hidden="1" customWidth="1"/>
    <col min="30" max="16384" width="9.00390625" style="369" customWidth="1"/>
  </cols>
  <sheetData>
    <row r="1" ht="13.5" hidden="1"/>
    <row r="2" spans="3:27" ht="19.5" customHeight="1" hidden="1" thickBot="1">
      <c r="C2" s="370"/>
      <c r="E2" s="369" t="s">
        <v>199</v>
      </c>
      <c r="F2" s="371" t="s">
        <v>200</v>
      </c>
      <c r="G2" s="371" t="s">
        <v>208</v>
      </c>
      <c r="H2" s="369" t="s">
        <v>201</v>
      </c>
      <c r="I2" s="369" t="s">
        <v>202</v>
      </c>
      <c r="J2" s="369" t="s">
        <v>203</v>
      </c>
      <c r="K2" s="369" t="s">
        <v>204</v>
      </c>
      <c r="L2" s="368" t="s">
        <v>205</v>
      </c>
      <c r="M2" s="368" t="s">
        <v>209</v>
      </c>
      <c r="N2" s="369" t="s">
        <v>210</v>
      </c>
      <c r="O2" s="369" t="s">
        <v>211</v>
      </c>
      <c r="P2" s="369" t="s">
        <v>212</v>
      </c>
      <c r="Q2" s="369" t="s">
        <v>213</v>
      </c>
      <c r="R2" s="369" t="s">
        <v>206</v>
      </c>
      <c r="S2" s="1150" t="s">
        <v>207</v>
      </c>
      <c r="V2" s="369" t="s">
        <v>214</v>
      </c>
      <c r="W2" s="369" t="s">
        <v>215</v>
      </c>
      <c r="X2" s="369" t="s">
        <v>216</v>
      </c>
      <c r="Y2" s="369" t="s">
        <v>217</v>
      </c>
      <c r="Z2" s="369" t="s">
        <v>218</v>
      </c>
      <c r="AA2" s="369" t="s">
        <v>219</v>
      </c>
    </row>
    <row r="3" spans="2:19" ht="19.5" customHeight="1" thickBot="1">
      <c r="B3" s="8"/>
      <c r="C3" s="800"/>
      <c r="D3" s="800"/>
      <c r="E3" s="1254" t="s">
        <v>600</v>
      </c>
      <c r="F3" s="1254"/>
      <c r="G3" s="1255"/>
      <c r="H3" s="1256" t="s">
        <v>601</v>
      </c>
      <c r="I3" s="1254"/>
      <c r="J3" s="1254"/>
      <c r="K3" s="1254"/>
      <c r="L3" s="1254"/>
      <c r="M3" s="1254"/>
      <c r="N3" s="1255"/>
      <c r="O3" s="1257" t="s">
        <v>602</v>
      </c>
      <c r="P3" s="1258"/>
      <c r="Q3" s="1258"/>
      <c r="R3" s="1259"/>
      <c r="S3" s="1260" t="s">
        <v>521</v>
      </c>
    </row>
    <row r="4" spans="2:24" ht="24.75" customHeight="1">
      <c r="B4" s="8"/>
      <c r="C4" s="801"/>
      <c r="D4" s="801" t="s">
        <v>496</v>
      </c>
      <c r="E4" s="760" t="s">
        <v>498</v>
      </c>
      <c r="F4" s="760" t="s">
        <v>500</v>
      </c>
      <c r="G4" s="760" t="s">
        <v>502</v>
      </c>
      <c r="H4" s="760" t="s">
        <v>504</v>
      </c>
      <c r="I4" s="760" t="s">
        <v>506</v>
      </c>
      <c r="J4" s="760" t="s">
        <v>4</v>
      </c>
      <c r="K4" s="760" t="s">
        <v>509</v>
      </c>
      <c r="L4" s="760" t="s">
        <v>511</v>
      </c>
      <c r="M4" s="760" t="s">
        <v>5</v>
      </c>
      <c r="N4" s="760" t="s">
        <v>6</v>
      </c>
      <c r="O4" s="760" t="s">
        <v>515</v>
      </c>
      <c r="P4" s="760" t="s">
        <v>7</v>
      </c>
      <c r="Q4" s="760" t="s">
        <v>518</v>
      </c>
      <c r="R4" s="760" t="s">
        <v>142</v>
      </c>
      <c r="S4" s="1261"/>
      <c r="T4" s="802" t="s">
        <v>94</v>
      </c>
      <c r="U4" s="803"/>
      <c r="V4" s="804"/>
      <c r="W4" s="803"/>
      <c r="X4" s="805"/>
    </row>
    <row r="5" spans="2:24" ht="79.5" customHeight="1" thickBot="1">
      <c r="B5" s="8"/>
      <c r="C5" s="801" t="s">
        <v>603</v>
      </c>
      <c r="D5" s="801"/>
      <c r="E5" s="762" t="s">
        <v>499</v>
      </c>
      <c r="F5" s="762" t="s">
        <v>501</v>
      </c>
      <c r="G5" s="762" t="s">
        <v>503</v>
      </c>
      <c r="H5" s="762" t="s">
        <v>505</v>
      </c>
      <c r="I5" s="762" t="s">
        <v>507</v>
      </c>
      <c r="J5" s="762" t="s">
        <v>508</v>
      </c>
      <c r="K5" s="762" t="s">
        <v>510</v>
      </c>
      <c r="L5" s="762" t="s">
        <v>512</v>
      </c>
      <c r="M5" s="762" t="s">
        <v>513</v>
      </c>
      <c r="N5" s="762" t="s">
        <v>514</v>
      </c>
      <c r="O5" s="762" t="s">
        <v>516</v>
      </c>
      <c r="P5" s="762" t="s">
        <v>517</v>
      </c>
      <c r="Q5" s="762" t="s">
        <v>604</v>
      </c>
      <c r="R5" s="762" t="s">
        <v>520</v>
      </c>
      <c r="S5" s="1261"/>
      <c r="T5" s="806" t="s">
        <v>40</v>
      </c>
      <c r="U5" s="807"/>
      <c r="V5" s="808"/>
      <c r="W5" s="807"/>
      <c r="X5" s="807"/>
    </row>
    <row r="6" spans="2:32" s="800" customFormat="1" ht="21">
      <c r="B6" s="816" t="s">
        <v>149</v>
      </c>
      <c r="C6" s="809" t="s">
        <v>21</v>
      </c>
      <c r="D6" s="760" t="s">
        <v>544</v>
      </c>
      <c r="E6" s="817">
        <v>588243022.955</v>
      </c>
      <c r="F6" s="818">
        <v>588243022.955</v>
      </c>
      <c r="G6" s="819"/>
      <c r="H6" s="820">
        <v>47499995</v>
      </c>
      <c r="I6" s="821">
        <v>15825676</v>
      </c>
      <c r="J6" s="822"/>
      <c r="K6" s="823">
        <v>31674319</v>
      </c>
      <c r="L6" s="817">
        <f>M6+N6</f>
        <v>82526569.32</v>
      </c>
      <c r="M6" s="818">
        <f>M7+M8</f>
        <v>82526569.32</v>
      </c>
      <c r="N6" s="823">
        <f>N7+N8</f>
        <v>0</v>
      </c>
      <c r="O6" s="817">
        <v>1992431</v>
      </c>
      <c r="P6" s="818"/>
      <c r="Q6" s="823">
        <v>1992431</v>
      </c>
      <c r="R6" s="819"/>
      <c r="S6" s="1151">
        <v>834110487.2</v>
      </c>
      <c r="T6" s="824"/>
      <c r="U6" s="825"/>
      <c r="V6" s="826"/>
      <c r="W6" s="827"/>
      <c r="X6" s="828"/>
      <c r="Y6" s="826"/>
      <c r="Z6" s="829"/>
      <c r="AA6" s="830"/>
      <c r="AC6" s="816"/>
      <c r="AE6" s="831"/>
      <c r="AF6" s="832"/>
    </row>
    <row r="7" spans="2:29" s="800" customFormat="1" ht="11.25" outlineLevel="1">
      <c r="B7" s="816" t="s">
        <v>150</v>
      </c>
      <c r="C7" s="810" t="s">
        <v>545</v>
      </c>
      <c r="D7" s="762" t="s">
        <v>546</v>
      </c>
      <c r="E7" s="833">
        <v>587763669.065</v>
      </c>
      <c r="F7" s="834">
        <v>587763669.065</v>
      </c>
      <c r="G7" s="835"/>
      <c r="H7" s="836">
        <v>43745951</v>
      </c>
      <c r="I7" s="834">
        <v>15825676</v>
      </c>
      <c r="J7" s="837"/>
      <c r="K7" s="838">
        <v>27920275</v>
      </c>
      <c r="L7" s="833">
        <f aca="true" t="shared" si="0" ref="L7:L50">M7+N7</f>
        <v>76031981.32</v>
      </c>
      <c r="M7" s="834">
        <f>M10+M13+M16+M23</f>
        <v>76031981.32</v>
      </c>
      <c r="N7" s="839"/>
      <c r="O7" s="833">
        <v>1992431</v>
      </c>
      <c r="P7" s="834"/>
      <c r="Q7" s="839">
        <v>1992431</v>
      </c>
      <c r="R7" s="840"/>
      <c r="S7" s="1152">
        <v>829877089.31</v>
      </c>
      <c r="T7" s="841"/>
      <c r="U7" s="842"/>
      <c r="V7" s="843"/>
      <c r="W7" s="844"/>
      <c r="X7" s="845"/>
      <c r="Y7" s="843"/>
      <c r="Z7" s="846"/>
      <c r="AA7" s="847"/>
      <c r="AC7" s="816"/>
    </row>
    <row r="8" spans="2:29" s="800" customFormat="1" ht="11.25" outlineLevel="1">
      <c r="B8" s="816" t="s">
        <v>159</v>
      </c>
      <c r="C8" s="811" t="s">
        <v>17</v>
      </c>
      <c r="D8" s="764" t="s">
        <v>547</v>
      </c>
      <c r="E8" s="833">
        <v>479353.89</v>
      </c>
      <c r="F8" s="834">
        <v>479353.89</v>
      </c>
      <c r="G8" s="848"/>
      <c r="H8" s="849">
        <v>3754044</v>
      </c>
      <c r="I8" s="850"/>
      <c r="J8" s="848"/>
      <c r="K8" s="839">
        <v>3754044</v>
      </c>
      <c r="L8" s="833">
        <f t="shared" si="0"/>
        <v>6494588</v>
      </c>
      <c r="M8" s="834">
        <f>M11+M14+M21+M24</f>
        <v>6494588</v>
      </c>
      <c r="N8" s="839"/>
      <c r="O8" s="833"/>
      <c r="P8" s="834"/>
      <c r="Q8" s="839"/>
      <c r="R8" s="851"/>
      <c r="S8" s="1153">
        <v>4233397.89</v>
      </c>
      <c r="T8" s="852"/>
      <c r="U8" s="842"/>
      <c r="V8" s="843"/>
      <c r="W8" s="844"/>
      <c r="X8" s="845"/>
      <c r="Y8" s="843"/>
      <c r="Z8" s="846"/>
      <c r="AA8" s="847"/>
      <c r="AC8" s="853"/>
    </row>
    <row r="9" spans="2:29" s="800" customFormat="1" ht="31.5">
      <c r="B9" s="816" t="s">
        <v>164</v>
      </c>
      <c r="C9" s="809" t="s">
        <v>22</v>
      </c>
      <c r="D9" s="760" t="s">
        <v>548</v>
      </c>
      <c r="E9" s="849">
        <v>335262273.873</v>
      </c>
      <c r="F9" s="854">
        <v>335262273.873</v>
      </c>
      <c r="G9" s="855"/>
      <c r="H9" s="856">
        <v>14102463</v>
      </c>
      <c r="I9" s="857"/>
      <c r="J9" s="858"/>
      <c r="K9" s="850">
        <v>14102463</v>
      </c>
      <c r="L9" s="849">
        <f t="shared" si="0"/>
        <v>33931016.857999995</v>
      </c>
      <c r="M9" s="854">
        <f>M10+M11</f>
        <v>33931016.857999995</v>
      </c>
      <c r="N9" s="854">
        <f>N10+N11</f>
        <v>0</v>
      </c>
      <c r="O9" s="849">
        <v>1992431</v>
      </c>
      <c r="P9" s="854"/>
      <c r="Q9" s="850">
        <v>1992431</v>
      </c>
      <c r="R9" s="855"/>
      <c r="S9" s="1154">
        <v>407072112.428</v>
      </c>
      <c r="T9" s="859"/>
      <c r="U9" s="860"/>
      <c r="V9" s="861"/>
      <c r="W9" s="862"/>
      <c r="X9" s="863"/>
      <c r="Y9" s="861"/>
      <c r="Z9" s="864"/>
      <c r="AA9" s="865"/>
      <c r="AC9" s="816"/>
    </row>
    <row r="10" spans="2:29" s="800" customFormat="1" ht="22.5" outlineLevel="1">
      <c r="B10" s="816" t="s">
        <v>151</v>
      </c>
      <c r="C10" s="810" t="s">
        <v>14</v>
      </c>
      <c r="D10" s="762" t="s">
        <v>549</v>
      </c>
      <c r="E10" s="866">
        <v>334782919.983</v>
      </c>
      <c r="F10" s="867">
        <v>334782919.983</v>
      </c>
      <c r="G10" s="868"/>
      <c r="H10" s="866">
        <v>10348419</v>
      </c>
      <c r="I10" s="867"/>
      <c r="J10" s="869"/>
      <c r="K10" s="868">
        <v>10348419</v>
      </c>
      <c r="L10" s="870">
        <f t="shared" si="0"/>
        <v>27436428.858</v>
      </c>
      <c r="M10" s="867">
        <f>ОДХnew!C12/1000+ОУ!C6+ОУ!C7+ОУ!C9+ОУ!C10+ОУ!C11</f>
        <v>27436428.858</v>
      </c>
      <c r="N10" s="868"/>
      <c r="O10" s="870">
        <v>1992431</v>
      </c>
      <c r="P10" s="867"/>
      <c r="Q10" s="868">
        <v>1992431</v>
      </c>
      <c r="R10" s="871"/>
      <c r="S10" s="1155">
        <v>402838714.538</v>
      </c>
      <c r="T10" s="872"/>
      <c r="U10" s="873"/>
      <c r="V10" s="874"/>
      <c r="W10" s="875"/>
      <c r="X10" s="876"/>
      <c r="Y10" s="874"/>
      <c r="Z10" s="877"/>
      <c r="AA10" s="878"/>
      <c r="AC10" s="816"/>
    </row>
    <row r="11" spans="2:29" s="800" customFormat="1" ht="22.5" outlineLevel="1">
      <c r="B11" s="816" t="s">
        <v>160</v>
      </c>
      <c r="C11" s="811" t="s">
        <v>550</v>
      </c>
      <c r="D11" s="764" t="s">
        <v>551</v>
      </c>
      <c r="E11" s="870">
        <v>479353.89</v>
      </c>
      <c r="F11" s="879">
        <v>479353.89</v>
      </c>
      <c r="G11" s="880"/>
      <c r="H11" s="881">
        <v>3754044</v>
      </c>
      <c r="I11" s="882"/>
      <c r="J11" s="880"/>
      <c r="K11" s="868">
        <v>3754044</v>
      </c>
      <c r="L11" s="870">
        <f t="shared" si="0"/>
        <v>6494588</v>
      </c>
      <c r="M11" s="867">
        <f>ОУ!C8</f>
        <v>6494588</v>
      </c>
      <c r="N11" s="868"/>
      <c r="O11" s="870"/>
      <c r="P11" s="867"/>
      <c r="Q11" s="868"/>
      <c r="R11" s="883"/>
      <c r="S11" s="1156">
        <v>4233397.89</v>
      </c>
      <c r="T11" s="884"/>
      <c r="U11" s="873"/>
      <c r="V11" s="874"/>
      <c r="W11" s="875"/>
      <c r="X11" s="876"/>
      <c r="Y11" s="874"/>
      <c r="Z11" s="877"/>
      <c r="AA11" s="878"/>
      <c r="AC11" s="816"/>
    </row>
    <row r="12" spans="2:29" s="800" customFormat="1" ht="22.5">
      <c r="B12" s="816" t="s">
        <v>165</v>
      </c>
      <c r="C12" s="810" t="s">
        <v>23</v>
      </c>
      <c r="D12" s="762" t="s">
        <v>552</v>
      </c>
      <c r="E12" s="870">
        <v>21552347.454</v>
      </c>
      <c r="F12" s="867">
        <v>21552347.454</v>
      </c>
      <c r="G12" s="880"/>
      <c r="H12" s="870"/>
      <c r="I12" s="868"/>
      <c r="J12" s="880"/>
      <c r="K12" s="868"/>
      <c r="L12" s="870">
        <f t="shared" si="0"/>
        <v>0</v>
      </c>
      <c r="M12" s="867">
        <f>M13+M14</f>
        <v>0</v>
      </c>
      <c r="N12" s="867">
        <f>N13+N14</f>
        <v>0</v>
      </c>
      <c r="O12" s="870"/>
      <c r="P12" s="867"/>
      <c r="Q12" s="868"/>
      <c r="R12" s="883"/>
      <c r="S12" s="1155">
        <v>21552347.454</v>
      </c>
      <c r="T12" s="884"/>
      <c r="U12" s="873"/>
      <c r="V12" s="874"/>
      <c r="W12" s="875"/>
      <c r="X12" s="876"/>
      <c r="Y12" s="874"/>
      <c r="Z12" s="877"/>
      <c r="AA12" s="878"/>
      <c r="AC12" s="816"/>
    </row>
    <row r="13" spans="2:29" s="800" customFormat="1" ht="11.25" outlineLevel="1">
      <c r="B13" s="816" t="s">
        <v>152</v>
      </c>
      <c r="C13" s="809" t="s">
        <v>15</v>
      </c>
      <c r="D13" s="760" t="s">
        <v>553</v>
      </c>
      <c r="E13" s="870">
        <v>21552347.454</v>
      </c>
      <c r="F13" s="867">
        <v>21552347.454</v>
      </c>
      <c r="G13" s="880"/>
      <c r="H13" s="870"/>
      <c r="I13" s="868"/>
      <c r="J13" s="880"/>
      <c r="K13" s="868"/>
      <c r="L13" s="870">
        <f t="shared" si="0"/>
        <v>0</v>
      </c>
      <c r="M13" s="867"/>
      <c r="N13" s="868"/>
      <c r="O13" s="870"/>
      <c r="P13" s="867"/>
      <c r="Q13" s="868"/>
      <c r="R13" s="883"/>
      <c r="S13" s="1155">
        <v>21552347.454</v>
      </c>
      <c r="T13" s="884"/>
      <c r="U13" s="873"/>
      <c r="V13" s="874"/>
      <c r="W13" s="875"/>
      <c r="X13" s="876"/>
      <c r="Y13" s="874"/>
      <c r="Z13" s="877"/>
      <c r="AA13" s="878"/>
      <c r="AC13" s="816"/>
    </row>
    <row r="14" spans="2:29" s="800" customFormat="1" ht="22.5" outlineLevel="1">
      <c r="B14" s="816" t="s">
        <v>161</v>
      </c>
      <c r="C14" s="810" t="s">
        <v>18</v>
      </c>
      <c r="D14" s="762" t="s">
        <v>554</v>
      </c>
      <c r="E14" s="870"/>
      <c r="F14" s="867"/>
      <c r="G14" s="880"/>
      <c r="H14" s="870"/>
      <c r="I14" s="868"/>
      <c r="J14" s="880"/>
      <c r="K14" s="868"/>
      <c r="L14" s="870">
        <f t="shared" si="0"/>
        <v>0</v>
      </c>
      <c r="M14" s="867"/>
      <c r="N14" s="868"/>
      <c r="O14" s="870"/>
      <c r="P14" s="867"/>
      <c r="Q14" s="868"/>
      <c r="R14" s="883"/>
      <c r="S14" s="1155"/>
      <c r="T14" s="884"/>
      <c r="U14" s="873"/>
      <c r="V14" s="874"/>
      <c r="W14" s="875"/>
      <c r="X14" s="876"/>
      <c r="Y14" s="874"/>
      <c r="Z14" s="877"/>
      <c r="AA14" s="878"/>
      <c r="AC14" s="816"/>
    </row>
    <row r="15" spans="2:29" s="800" customFormat="1" ht="22.5">
      <c r="B15" s="816" t="s">
        <v>166</v>
      </c>
      <c r="C15" s="812" t="s">
        <v>24</v>
      </c>
      <c r="D15" s="766" t="s">
        <v>555</v>
      </c>
      <c r="E15" s="870">
        <v>231428401.628</v>
      </c>
      <c r="F15" s="867">
        <v>231428401.628</v>
      </c>
      <c r="G15" s="880"/>
      <c r="H15" s="870">
        <v>33397532</v>
      </c>
      <c r="I15" s="868">
        <v>15825676</v>
      </c>
      <c r="J15" s="880"/>
      <c r="K15" s="868">
        <v>17571856</v>
      </c>
      <c r="L15" s="870">
        <f t="shared" si="0"/>
        <v>48595552.462</v>
      </c>
      <c r="M15" s="867">
        <f>M16+M21</f>
        <v>48595552.462</v>
      </c>
      <c r="N15" s="867">
        <f>N16+N21</f>
        <v>0</v>
      </c>
      <c r="O15" s="870"/>
      <c r="P15" s="867"/>
      <c r="Q15" s="868"/>
      <c r="R15" s="883"/>
      <c r="S15" s="1155">
        <v>405486027.317</v>
      </c>
      <c r="T15" s="884"/>
      <c r="U15" s="873"/>
      <c r="V15" s="874"/>
      <c r="W15" s="875"/>
      <c r="X15" s="876"/>
      <c r="Y15" s="874"/>
      <c r="Z15" s="877"/>
      <c r="AA15" s="878"/>
      <c r="AC15" s="816"/>
    </row>
    <row r="16" spans="2:29" s="800" customFormat="1" ht="11.25" outlineLevel="1">
      <c r="B16" s="816" t="s">
        <v>153</v>
      </c>
      <c r="C16" s="809" t="s">
        <v>556</v>
      </c>
      <c r="D16" s="760" t="s">
        <v>557</v>
      </c>
      <c r="E16" s="870">
        <v>231428401.628</v>
      </c>
      <c r="F16" s="867">
        <v>231428401.628</v>
      </c>
      <c r="G16" s="880"/>
      <c r="H16" s="870">
        <v>33397532</v>
      </c>
      <c r="I16" s="868">
        <v>15825676</v>
      </c>
      <c r="J16" s="880"/>
      <c r="K16" s="868">
        <v>17571856</v>
      </c>
      <c r="L16" s="870">
        <f t="shared" si="0"/>
        <v>48595552.462</v>
      </c>
      <c r="M16" s="867">
        <f>M17+M18+M19+M20</f>
        <v>48595552.462</v>
      </c>
      <c r="N16" s="868"/>
      <c r="O16" s="870"/>
      <c r="P16" s="867"/>
      <c r="Q16" s="868"/>
      <c r="R16" s="883"/>
      <c r="S16" s="1155">
        <v>405486027.317</v>
      </c>
      <c r="T16" s="884"/>
      <c r="U16" s="873"/>
      <c r="V16" s="874"/>
      <c r="W16" s="875"/>
      <c r="X16" s="876"/>
      <c r="Y16" s="874"/>
      <c r="Z16" s="877"/>
      <c r="AA16" s="878"/>
      <c r="AC16" s="816"/>
    </row>
    <row r="17" spans="2:29" s="800" customFormat="1" ht="22.5">
      <c r="B17" s="816" t="s">
        <v>154</v>
      </c>
      <c r="C17" s="813" t="s">
        <v>121</v>
      </c>
      <c r="D17" s="768" t="s">
        <v>558</v>
      </c>
      <c r="E17" s="870">
        <v>203391242.628</v>
      </c>
      <c r="F17" s="867">
        <v>203391242.628</v>
      </c>
      <c r="G17" s="880"/>
      <c r="H17" s="870">
        <v>15093288</v>
      </c>
      <c r="I17" s="868">
        <v>11077626.925</v>
      </c>
      <c r="J17" s="880"/>
      <c r="K17" s="868">
        <v>4015661.075</v>
      </c>
      <c r="L17" s="870">
        <f t="shared" si="0"/>
        <v>15990730</v>
      </c>
      <c r="M17" s="867">
        <f>ОУ!C12</f>
        <v>15990730</v>
      </c>
      <c r="N17" s="868"/>
      <c r="O17" s="870"/>
      <c r="P17" s="867"/>
      <c r="Q17" s="868"/>
      <c r="R17" s="883"/>
      <c r="S17" s="1155">
        <v>233440733.173</v>
      </c>
      <c r="T17" s="884"/>
      <c r="U17" s="873"/>
      <c r="V17" s="874"/>
      <c r="W17" s="875"/>
      <c r="X17" s="876"/>
      <c r="Y17" s="874"/>
      <c r="Z17" s="877"/>
      <c r="AA17" s="878"/>
      <c r="AC17" s="816"/>
    </row>
    <row r="18" spans="2:29" s="800" customFormat="1" ht="22.5">
      <c r="B18" s="816" t="s">
        <v>155</v>
      </c>
      <c r="C18" s="810" t="s">
        <v>122</v>
      </c>
      <c r="D18" s="762" t="s">
        <v>559</v>
      </c>
      <c r="E18" s="849"/>
      <c r="F18" s="854"/>
      <c r="G18" s="885"/>
      <c r="H18" s="849">
        <v>1942200</v>
      </c>
      <c r="I18" s="850">
        <v>1425465.877</v>
      </c>
      <c r="J18" s="885"/>
      <c r="K18" s="850">
        <v>516734.123</v>
      </c>
      <c r="L18" s="849">
        <f t="shared" si="0"/>
        <v>13777521</v>
      </c>
      <c r="M18" s="854">
        <f>ОУ!C14</f>
        <v>13777521</v>
      </c>
      <c r="N18" s="850"/>
      <c r="O18" s="849"/>
      <c r="P18" s="854"/>
      <c r="Q18" s="850"/>
      <c r="R18" s="886"/>
      <c r="S18" s="1153">
        <v>98427653.854</v>
      </c>
      <c r="T18" s="887"/>
      <c r="U18" s="860"/>
      <c r="V18" s="861"/>
      <c r="W18" s="862"/>
      <c r="X18" s="863"/>
      <c r="Y18" s="861"/>
      <c r="Z18" s="864"/>
      <c r="AA18" s="865"/>
      <c r="AC18" s="816"/>
    </row>
    <row r="19" spans="2:29" s="800" customFormat="1" ht="21.75" thickBot="1">
      <c r="B19" s="816" t="s">
        <v>156</v>
      </c>
      <c r="C19" s="814" t="s">
        <v>123</v>
      </c>
      <c r="D19" s="770" t="s">
        <v>560</v>
      </c>
      <c r="E19" s="870">
        <v>28037158.999</v>
      </c>
      <c r="F19" s="867">
        <v>28037158.999</v>
      </c>
      <c r="G19" s="880"/>
      <c r="H19" s="870">
        <v>4527026</v>
      </c>
      <c r="I19" s="868">
        <v>3322583.198</v>
      </c>
      <c r="J19" s="880"/>
      <c r="K19" s="868">
        <v>1204442.802</v>
      </c>
      <c r="L19" s="870">
        <f t="shared" si="0"/>
        <v>8307747</v>
      </c>
      <c r="M19" s="867">
        <f>ОУ!C13</f>
        <v>8307747</v>
      </c>
      <c r="N19" s="868"/>
      <c r="O19" s="870"/>
      <c r="P19" s="867"/>
      <c r="Q19" s="868"/>
      <c r="R19" s="883"/>
      <c r="S19" s="1155">
        <v>32564184.999</v>
      </c>
      <c r="T19" s="884"/>
      <c r="U19" s="873"/>
      <c r="V19" s="874"/>
      <c r="W19" s="875"/>
      <c r="X19" s="876"/>
      <c r="Y19" s="874"/>
      <c r="Z19" s="877"/>
      <c r="AA19" s="878"/>
      <c r="AC19" s="816"/>
    </row>
    <row r="20" spans="2:29" s="800" customFormat="1" ht="42.75" thickBot="1">
      <c r="B20" s="816" t="s">
        <v>157</v>
      </c>
      <c r="C20" s="815" t="s">
        <v>297</v>
      </c>
      <c r="D20" s="772" t="s">
        <v>561</v>
      </c>
      <c r="E20" s="849"/>
      <c r="F20" s="854"/>
      <c r="G20" s="885"/>
      <c r="H20" s="849">
        <v>11835018</v>
      </c>
      <c r="I20" s="850"/>
      <c r="J20" s="885"/>
      <c r="K20" s="850">
        <v>11835018</v>
      </c>
      <c r="L20" s="849">
        <f t="shared" si="0"/>
        <v>10519554.462</v>
      </c>
      <c r="M20" s="854">
        <f>ОДХnew!C9/1000</f>
        <v>10519554.462</v>
      </c>
      <c r="N20" s="850"/>
      <c r="O20" s="849"/>
      <c r="P20" s="854"/>
      <c r="Q20" s="850"/>
      <c r="R20" s="886"/>
      <c r="S20" s="1153">
        <v>41053455.291</v>
      </c>
      <c r="T20" s="887"/>
      <c r="U20" s="860"/>
      <c r="V20" s="861"/>
      <c r="W20" s="862"/>
      <c r="X20" s="863"/>
      <c r="Y20" s="861"/>
      <c r="Z20" s="864"/>
      <c r="AA20" s="865"/>
      <c r="AC20" s="816"/>
    </row>
    <row r="21" spans="2:29" s="800" customFormat="1" ht="21" outlineLevel="1">
      <c r="B21" s="816" t="s">
        <v>162</v>
      </c>
      <c r="C21" s="809" t="s">
        <v>19</v>
      </c>
      <c r="D21" s="760" t="s">
        <v>562</v>
      </c>
      <c r="E21" s="870"/>
      <c r="F21" s="867"/>
      <c r="G21" s="880"/>
      <c r="H21" s="870"/>
      <c r="I21" s="868"/>
      <c r="J21" s="880"/>
      <c r="K21" s="868"/>
      <c r="L21" s="870">
        <f t="shared" si="0"/>
        <v>0</v>
      </c>
      <c r="M21" s="867"/>
      <c r="N21" s="868"/>
      <c r="O21" s="870"/>
      <c r="P21" s="867"/>
      <c r="Q21" s="868"/>
      <c r="R21" s="883"/>
      <c r="S21" s="1155"/>
      <c r="T21" s="884"/>
      <c r="U21" s="873"/>
      <c r="V21" s="874"/>
      <c r="W21" s="875"/>
      <c r="X21" s="876"/>
      <c r="Y21" s="874"/>
      <c r="Z21" s="877"/>
      <c r="AA21" s="878"/>
      <c r="AC21" s="816"/>
    </row>
    <row r="22" spans="2:29" s="800" customFormat="1" ht="22.5">
      <c r="B22" s="816" t="s">
        <v>190</v>
      </c>
      <c r="C22" s="810" t="s">
        <v>25</v>
      </c>
      <c r="D22" s="762" t="s">
        <v>563</v>
      </c>
      <c r="E22" s="888"/>
      <c r="F22" s="889"/>
      <c r="G22" s="890"/>
      <c r="H22" s="888"/>
      <c r="I22" s="891"/>
      <c r="J22" s="890"/>
      <c r="K22" s="891"/>
      <c r="L22" s="888">
        <f t="shared" si="0"/>
        <v>0</v>
      </c>
      <c r="M22" s="889">
        <f>M23+M24</f>
        <v>0</v>
      </c>
      <c r="N22" s="891"/>
      <c r="O22" s="888"/>
      <c r="P22" s="889"/>
      <c r="Q22" s="891"/>
      <c r="R22" s="892"/>
      <c r="S22" s="1157"/>
      <c r="T22" s="893"/>
      <c r="U22" s="894"/>
      <c r="V22" s="895"/>
      <c r="W22" s="896"/>
      <c r="X22" s="897"/>
      <c r="Y22" s="895"/>
      <c r="Z22" s="898"/>
      <c r="AA22" s="899"/>
      <c r="AC22" s="816"/>
    </row>
    <row r="23" spans="2:29" s="800" customFormat="1" ht="11.25" outlineLevel="1">
      <c r="B23" s="816" t="s">
        <v>158</v>
      </c>
      <c r="C23" s="811" t="s">
        <v>16</v>
      </c>
      <c r="D23" s="764" t="s">
        <v>564</v>
      </c>
      <c r="E23" s="870"/>
      <c r="F23" s="867"/>
      <c r="G23" s="880"/>
      <c r="H23" s="870"/>
      <c r="I23" s="868"/>
      <c r="J23" s="880"/>
      <c r="K23" s="868"/>
      <c r="L23" s="870">
        <f t="shared" si="0"/>
        <v>0</v>
      </c>
      <c r="M23" s="867"/>
      <c r="N23" s="868"/>
      <c r="O23" s="870"/>
      <c r="P23" s="867"/>
      <c r="Q23" s="868"/>
      <c r="R23" s="883"/>
      <c r="S23" s="1155"/>
      <c r="T23" s="884"/>
      <c r="U23" s="873"/>
      <c r="V23" s="874"/>
      <c r="W23" s="875"/>
      <c r="X23" s="876"/>
      <c r="Y23" s="874"/>
      <c r="Z23" s="877"/>
      <c r="AA23" s="878"/>
      <c r="AC23" s="816"/>
    </row>
    <row r="24" spans="2:29" s="800" customFormat="1" ht="21" outlineLevel="1">
      <c r="B24" s="816" t="s">
        <v>163</v>
      </c>
      <c r="C24" s="809" t="s">
        <v>20</v>
      </c>
      <c r="D24" s="760" t="s">
        <v>565</v>
      </c>
      <c r="E24" s="849"/>
      <c r="F24" s="854"/>
      <c r="G24" s="885"/>
      <c r="H24" s="849"/>
      <c r="I24" s="850"/>
      <c r="J24" s="885"/>
      <c r="K24" s="850"/>
      <c r="L24" s="849">
        <f t="shared" si="0"/>
        <v>0</v>
      </c>
      <c r="M24" s="854"/>
      <c r="N24" s="850"/>
      <c r="O24" s="849"/>
      <c r="P24" s="854"/>
      <c r="Q24" s="850"/>
      <c r="R24" s="886"/>
      <c r="S24" s="1153"/>
      <c r="T24" s="887"/>
      <c r="U24" s="860"/>
      <c r="V24" s="861"/>
      <c r="W24" s="862"/>
      <c r="X24" s="863"/>
      <c r="Y24" s="861"/>
      <c r="Z24" s="864"/>
      <c r="AA24" s="865"/>
      <c r="AC24" s="816"/>
    </row>
    <row r="25" spans="2:29" s="800" customFormat="1" ht="22.5">
      <c r="B25" s="816" t="s">
        <v>189</v>
      </c>
      <c r="C25" s="810" t="s">
        <v>566</v>
      </c>
      <c r="D25" s="762" t="s">
        <v>567</v>
      </c>
      <c r="E25" s="833">
        <v>259804</v>
      </c>
      <c r="F25" s="834">
        <v>259804</v>
      </c>
      <c r="G25" s="848"/>
      <c r="H25" s="833"/>
      <c r="I25" s="839"/>
      <c r="J25" s="848"/>
      <c r="K25" s="839"/>
      <c r="L25" s="833">
        <f t="shared" si="0"/>
        <v>262616</v>
      </c>
      <c r="M25" s="834">
        <f>M26+M27+M28+M29</f>
        <v>262616</v>
      </c>
      <c r="N25" s="839"/>
      <c r="O25" s="833"/>
      <c r="P25" s="900"/>
      <c r="Q25" s="839"/>
      <c r="R25" s="851"/>
      <c r="S25" s="1152">
        <v>259804</v>
      </c>
      <c r="T25" s="852"/>
      <c r="U25" s="842"/>
      <c r="V25" s="843"/>
      <c r="W25" s="844"/>
      <c r="X25" s="845"/>
      <c r="Y25" s="843"/>
      <c r="Z25" s="846"/>
      <c r="AA25" s="847"/>
      <c r="AC25" s="853"/>
    </row>
    <row r="26" spans="2:29" s="800" customFormat="1" ht="22.5">
      <c r="B26" s="816" t="s">
        <v>186</v>
      </c>
      <c r="C26" s="811" t="s">
        <v>26</v>
      </c>
      <c r="D26" s="764" t="s">
        <v>568</v>
      </c>
      <c r="E26" s="849"/>
      <c r="F26" s="854"/>
      <c r="G26" s="885"/>
      <c r="H26" s="849"/>
      <c r="I26" s="850"/>
      <c r="J26" s="885"/>
      <c r="K26" s="850"/>
      <c r="L26" s="849">
        <f t="shared" si="0"/>
        <v>262616</v>
      </c>
      <c r="M26" s="854">
        <f>ОУ!C17+ОУ!C18+ОУ!C19+ОУ!C22</f>
        <v>262616</v>
      </c>
      <c r="N26" s="850"/>
      <c r="O26" s="849"/>
      <c r="P26" s="854"/>
      <c r="Q26" s="850"/>
      <c r="R26" s="886"/>
      <c r="S26" s="1153"/>
      <c r="T26" s="887"/>
      <c r="U26" s="860"/>
      <c r="V26" s="861"/>
      <c r="W26" s="862"/>
      <c r="X26" s="863"/>
      <c r="Y26" s="861"/>
      <c r="Z26" s="864"/>
      <c r="AA26" s="865"/>
      <c r="AC26" s="816"/>
    </row>
    <row r="27" spans="2:29" s="800" customFormat="1" ht="22.5">
      <c r="B27" s="816" t="s">
        <v>187</v>
      </c>
      <c r="C27" s="810" t="s">
        <v>27</v>
      </c>
      <c r="D27" s="762" t="s">
        <v>569</v>
      </c>
      <c r="E27" s="870"/>
      <c r="F27" s="867"/>
      <c r="G27" s="880"/>
      <c r="H27" s="870"/>
      <c r="I27" s="868"/>
      <c r="J27" s="880"/>
      <c r="K27" s="868"/>
      <c r="L27" s="870">
        <f t="shared" si="0"/>
        <v>0</v>
      </c>
      <c r="M27" s="867"/>
      <c r="N27" s="868"/>
      <c r="O27" s="870"/>
      <c r="P27" s="867"/>
      <c r="Q27" s="868"/>
      <c r="R27" s="883"/>
      <c r="S27" s="1155"/>
      <c r="T27" s="884"/>
      <c r="U27" s="873"/>
      <c r="V27" s="874"/>
      <c r="W27" s="875"/>
      <c r="X27" s="876"/>
      <c r="Y27" s="874"/>
      <c r="Z27" s="877"/>
      <c r="AA27" s="878"/>
      <c r="AC27" s="816"/>
    </row>
    <row r="28" spans="2:29" s="800" customFormat="1" ht="21">
      <c r="B28" s="816" t="s">
        <v>188</v>
      </c>
      <c r="C28" s="809" t="s">
        <v>28</v>
      </c>
      <c r="D28" s="760" t="s">
        <v>570</v>
      </c>
      <c r="E28" s="870"/>
      <c r="F28" s="867"/>
      <c r="G28" s="880"/>
      <c r="H28" s="870"/>
      <c r="I28" s="868"/>
      <c r="J28" s="880"/>
      <c r="K28" s="868"/>
      <c r="L28" s="870">
        <f t="shared" si="0"/>
        <v>0</v>
      </c>
      <c r="M28" s="867"/>
      <c r="N28" s="868"/>
      <c r="O28" s="870"/>
      <c r="P28" s="867"/>
      <c r="Q28" s="868"/>
      <c r="R28" s="883"/>
      <c r="S28" s="1155"/>
      <c r="T28" s="884"/>
      <c r="U28" s="873"/>
      <c r="V28" s="874"/>
      <c r="W28" s="875"/>
      <c r="X28" s="876"/>
      <c r="Y28" s="874"/>
      <c r="Z28" s="877"/>
      <c r="AA28" s="878"/>
      <c r="AC28" s="816"/>
    </row>
    <row r="29" spans="2:29" s="800" customFormat="1" ht="22.5">
      <c r="B29" s="816" t="s">
        <v>192</v>
      </c>
      <c r="C29" s="810" t="s">
        <v>29</v>
      </c>
      <c r="D29" s="762" t="s">
        <v>571</v>
      </c>
      <c r="E29" s="849"/>
      <c r="F29" s="854"/>
      <c r="G29" s="885"/>
      <c r="H29" s="849"/>
      <c r="I29" s="850"/>
      <c r="J29" s="885"/>
      <c r="K29" s="850"/>
      <c r="L29" s="849">
        <f t="shared" si="0"/>
        <v>0</v>
      </c>
      <c r="M29" s="854"/>
      <c r="N29" s="850"/>
      <c r="O29" s="849"/>
      <c r="P29" s="854"/>
      <c r="Q29" s="850"/>
      <c r="R29" s="886"/>
      <c r="S29" s="1153"/>
      <c r="T29" s="887"/>
      <c r="U29" s="860"/>
      <c r="V29" s="861"/>
      <c r="W29" s="862"/>
      <c r="X29" s="863"/>
      <c r="Y29" s="861"/>
      <c r="Z29" s="864"/>
      <c r="AA29" s="865"/>
      <c r="AC29" s="816"/>
    </row>
    <row r="30" spans="2:29" s="800" customFormat="1" ht="11.25">
      <c r="B30" s="816" t="s">
        <v>167</v>
      </c>
      <c r="C30" s="812" t="s">
        <v>572</v>
      </c>
      <c r="D30" s="766" t="s">
        <v>573</v>
      </c>
      <c r="E30" s="833">
        <v>28584690.173</v>
      </c>
      <c r="F30" s="834">
        <v>28584690.173</v>
      </c>
      <c r="G30" s="848"/>
      <c r="H30" s="833"/>
      <c r="I30" s="839"/>
      <c r="J30" s="848"/>
      <c r="K30" s="839"/>
      <c r="L30" s="833">
        <f t="shared" si="0"/>
        <v>24117636</v>
      </c>
      <c r="M30" s="834">
        <f>ОУ!C15+M31+M32+M33</f>
        <v>24117636</v>
      </c>
      <c r="N30" s="839"/>
      <c r="O30" s="833"/>
      <c r="P30" s="834"/>
      <c r="Q30" s="839"/>
      <c r="R30" s="851"/>
      <c r="S30" s="1152">
        <v>35620087.85</v>
      </c>
      <c r="T30" s="852"/>
      <c r="U30" s="842"/>
      <c r="V30" s="843"/>
      <c r="W30" s="844"/>
      <c r="X30" s="845"/>
      <c r="Y30" s="843"/>
      <c r="Z30" s="846"/>
      <c r="AA30" s="847"/>
      <c r="AC30" s="853"/>
    </row>
    <row r="31" spans="2:29" s="800" customFormat="1" ht="11.25">
      <c r="B31" s="816" t="s">
        <v>168</v>
      </c>
      <c r="C31" s="809" t="s">
        <v>30</v>
      </c>
      <c r="D31" s="760" t="s">
        <v>574</v>
      </c>
      <c r="E31" s="849"/>
      <c r="F31" s="854"/>
      <c r="G31" s="885"/>
      <c r="H31" s="849"/>
      <c r="I31" s="850"/>
      <c r="J31" s="885"/>
      <c r="K31" s="850"/>
      <c r="L31" s="849">
        <f t="shared" si="0"/>
        <v>0</v>
      </c>
      <c r="M31" s="854"/>
      <c r="N31" s="850"/>
      <c r="O31" s="849"/>
      <c r="P31" s="854"/>
      <c r="Q31" s="850"/>
      <c r="R31" s="886"/>
      <c r="S31" s="1153"/>
      <c r="T31" s="887"/>
      <c r="U31" s="860"/>
      <c r="V31" s="861"/>
      <c r="W31" s="862"/>
      <c r="X31" s="863"/>
      <c r="Y31" s="861"/>
      <c r="Z31" s="864"/>
      <c r="AA31" s="865"/>
      <c r="AC31" s="816"/>
    </row>
    <row r="32" spans="2:29" s="800" customFormat="1" ht="11.25">
      <c r="B32" s="816" t="s">
        <v>169</v>
      </c>
      <c r="C32" s="813" t="s">
        <v>31</v>
      </c>
      <c r="D32" s="768" t="s">
        <v>575</v>
      </c>
      <c r="E32" s="870">
        <v>1398796.3</v>
      </c>
      <c r="F32" s="867">
        <v>1398796.3</v>
      </c>
      <c r="G32" s="880"/>
      <c r="H32" s="870"/>
      <c r="I32" s="868"/>
      <c r="J32" s="880"/>
      <c r="K32" s="868"/>
      <c r="L32" s="870">
        <f t="shared" si="0"/>
        <v>0</v>
      </c>
      <c r="M32" s="867"/>
      <c r="N32" s="868"/>
      <c r="O32" s="870"/>
      <c r="P32" s="867"/>
      <c r="Q32" s="868"/>
      <c r="R32" s="883"/>
      <c r="S32" s="1155">
        <v>1398796.3</v>
      </c>
      <c r="T32" s="884"/>
      <c r="U32" s="873"/>
      <c r="V32" s="874"/>
      <c r="W32" s="875"/>
      <c r="X32" s="876"/>
      <c r="Y32" s="874"/>
      <c r="Z32" s="877"/>
      <c r="AA32" s="878"/>
      <c r="AC32" s="816"/>
    </row>
    <row r="33" spans="2:29" s="800" customFormat="1" ht="11.25">
      <c r="B33" s="816" t="s">
        <v>170</v>
      </c>
      <c r="C33" s="810" t="s">
        <v>32</v>
      </c>
      <c r="D33" s="762" t="s">
        <v>576</v>
      </c>
      <c r="E33" s="849">
        <v>27185893.873</v>
      </c>
      <c r="F33" s="854">
        <v>27185893.873</v>
      </c>
      <c r="G33" s="885"/>
      <c r="H33" s="849"/>
      <c r="I33" s="850"/>
      <c r="J33" s="885"/>
      <c r="K33" s="850"/>
      <c r="L33" s="849">
        <f t="shared" si="0"/>
        <v>0</v>
      </c>
      <c r="M33" s="854"/>
      <c r="N33" s="850"/>
      <c r="O33" s="849"/>
      <c r="P33" s="854"/>
      <c r="Q33" s="850"/>
      <c r="R33" s="886"/>
      <c r="S33" s="1153">
        <v>34221291.55</v>
      </c>
      <c r="T33" s="887"/>
      <c r="U33" s="860"/>
      <c r="V33" s="861"/>
      <c r="W33" s="862"/>
      <c r="X33" s="863"/>
      <c r="Y33" s="861"/>
      <c r="Z33" s="864"/>
      <c r="AA33" s="865"/>
      <c r="AC33" s="816"/>
    </row>
    <row r="34" spans="2:29" s="800" customFormat="1" ht="21.75" thickBot="1">
      <c r="B34" s="816" t="s">
        <v>171</v>
      </c>
      <c r="C34" s="814" t="s">
        <v>577</v>
      </c>
      <c r="D34" s="770" t="s">
        <v>578</v>
      </c>
      <c r="E34" s="833">
        <v>50727020.581</v>
      </c>
      <c r="F34" s="834">
        <v>50727020.581</v>
      </c>
      <c r="G34" s="848"/>
      <c r="H34" s="833"/>
      <c r="I34" s="839"/>
      <c r="J34" s="848"/>
      <c r="K34" s="839"/>
      <c r="L34" s="833">
        <f t="shared" si="0"/>
        <v>174010700</v>
      </c>
      <c r="M34" s="834">
        <f>M35+M39</f>
        <v>174010700</v>
      </c>
      <c r="N34" s="839"/>
      <c r="O34" s="833"/>
      <c r="P34" s="834"/>
      <c r="Q34" s="839"/>
      <c r="R34" s="851"/>
      <c r="S34" s="1152">
        <v>331903628.392</v>
      </c>
      <c r="T34" s="852"/>
      <c r="U34" s="842"/>
      <c r="V34" s="843"/>
      <c r="W34" s="844"/>
      <c r="X34" s="845"/>
      <c r="Y34" s="843"/>
      <c r="Z34" s="846"/>
      <c r="AA34" s="847"/>
      <c r="AC34" s="816"/>
    </row>
    <row r="35" spans="2:29" s="800" customFormat="1" ht="32.25" thickBot="1">
      <c r="B35" s="816" t="s">
        <v>172</v>
      </c>
      <c r="C35" s="815" t="s">
        <v>579</v>
      </c>
      <c r="D35" s="772" t="s">
        <v>580</v>
      </c>
      <c r="E35" s="849">
        <v>49575390.481</v>
      </c>
      <c r="F35" s="854">
        <v>49575390.481</v>
      </c>
      <c r="G35" s="885"/>
      <c r="H35" s="849"/>
      <c r="I35" s="850"/>
      <c r="J35" s="885"/>
      <c r="K35" s="850"/>
      <c r="L35" s="849">
        <f t="shared" si="0"/>
        <v>128482700</v>
      </c>
      <c r="M35" s="854">
        <f>'Розница ЛС'!L26*1000+M36+M37+M38</f>
        <v>128482700</v>
      </c>
      <c r="N35" s="850"/>
      <c r="O35" s="849"/>
      <c r="P35" s="854"/>
      <c r="Q35" s="850"/>
      <c r="R35" s="886"/>
      <c r="S35" s="1153">
        <v>307073338.424</v>
      </c>
      <c r="T35" s="887"/>
      <c r="U35" s="860"/>
      <c r="V35" s="861"/>
      <c r="W35" s="862"/>
      <c r="X35" s="863"/>
      <c r="Y35" s="861"/>
      <c r="Z35" s="864"/>
      <c r="AA35" s="865"/>
      <c r="AC35" s="816"/>
    </row>
    <row r="36" spans="2:29" s="800" customFormat="1" ht="21">
      <c r="B36" s="901" t="s">
        <v>173</v>
      </c>
      <c r="C36" s="809" t="s">
        <v>131</v>
      </c>
      <c r="D36" s="760" t="s">
        <v>581</v>
      </c>
      <c r="E36" s="870"/>
      <c r="F36" s="867"/>
      <c r="G36" s="880"/>
      <c r="H36" s="870"/>
      <c r="I36" s="868"/>
      <c r="J36" s="880"/>
      <c r="K36" s="868"/>
      <c r="L36" s="870">
        <f t="shared" si="0"/>
        <v>0</v>
      </c>
      <c r="M36" s="867"/>
      <c r="N36" s="868"/>
      <c r="O36" s="870"/>
      <c r="P36" s="867"/>
      <c r="Q36" s="868"/>
      <c r="R36" s="883"/>
      <c r="S36" s="1155"/>
      <c r="T36" s="884"/>
      <c r="U36" s="873"/>
      <c r="V36" s="874"/>
      <c r="W36" s="875"/>
      <c r="X36" s="876"/>
      <c r="Y36" s="874"/>
      <c r="Z36" s="877"/>
      <c r="AA36" s="878"/>
      <c r="AC36" s="816"/>
    </row>
    <row r="37" spans="2:29" s="800" customFormat="1" ht="22.5">
      <c r="B37" s="901" t="s">
        <v>174</v>
      </c>
      <c r="C37" s="810" t="s">
        <v>132</v>
      </c>
      <c r="D37" s="762" t="s">
        <v>582</v>
      </c>
      <c r="E37" s="849"/>
      <c r="F37" s="854"/>
      <c r="G37" s="885"/>
      <c r="H37" s="849"/>
      <c r="I37" s="850"/>
      <c r="J37" s="885"/>
      <c r="K37" s="850"/>
      <c r="L37" s="849">
        <f t="shared" si="0"/>
        <v>0</v>
      </c>
      <c r="M37" s="854"/>
      <c r="N37" s="850"/>
      <c r="O37" s="849"/>
      <c r="P37" s="854"/>
      <c r="Q37" s="850"/>
      <c r="R37" s="886"/>
      <c r="S37" s="1153"/>
      <c r="T37" s="887"/>
      <c r="U37" s="860"/>
      <c r="V37" s="861"/>
      <c r="W37" s="862"/>
      <c r="X37" s="863"/>
      <c r="Y37" s="861"/>
      <c r="Z37" s="864"/>
      <c r="AA37" s="865"/>
      <c r="AC37" s="816"/>
    </row>
    <row r="38" spans="2:29" s="800" customFormat="1" ht="22.5">
      <c r="B38" s="901" t="s">
        <v>175</v>
      </c>
      <c r="C38" s="811" t="s">
        <v>133</v>
      </c>
      <c r="D38" s="764" t="s">
        <v>583</v>
      </c>
      <c r="E38" s="870"/>
      <c r="F38" s="867"/>
      <c r="G38" s="880"/>
      <c r="H38" s="870"/>
      <c r="I38" s="868"/>
      <c r="J38" s="880"/>
      <c r="K38" s="868"/>
      <c r="L38" s="870">
        <f t="shared" si="0"/>
        <v>0</v>
      </c>
      <c r="M38" s="867"/>
      <c r="N38" s="868"/>
      <c r="O38" s="870"/>
      <c r="P38" s="867"/>
      <c r="Q38" s="868"/>
      <c r="R38" s="883"/>
      <c r="S38" s="1155"/>
      <c r="T38" s="884"/>
      <c r="U38" s="873"/>
      <c r="V38" s="874"/>
      <c r="W38" s="875"/>
      <c r="X38" s="876"/>
      <c r="Y38" s="874"/>
      <c r="Z38" s="877"/>
      <c r="AA38" s="878"/>
      <c r="AC38" s="816"/>
    </row>
    <row r="39" spans="2:29" s="800" customFormat="1" ht="31.5">
      <c r="B39" s="901" t="s">
        <v>176</v>
      </c>
      <c r="C39" s="809" t="s">
        <v>584</v>
      </c>
      <c r="D39" s="760" t="s">
        <v>585</v>
      </c>
      <c r="E39" s="849">
        <v>1151630.1</v>
      </c>
      <c r="F39" s="854">
        <v>1151630.1</v>
      </c>
      <c r="G39" s="885"/>
      <c r="H39" s="849"/>
      <c r="I39" s="850"/>
      <c r="J39" s="885"/>
      <c r="K39" s="850"/>
      <c r="L39" s="849">
        <f t="shared" si="0"/>
        <v>45528000</v>
      </c>
      <c r="M39" s="854">
        <f>'Розница ЛС'!L27*1000</f>
        <v>45528000</v>
      </c>
      <c r="N39" s="850"/>
      <c r="O39" s="849"/>
      <c r="P39" s="854"/>
      <c r="Q39" s="850"/>
      <c r="R39" s="886"/>
      <c r="S39" s="1153">
        <v>24830289.968</v>
      </c>
      <c r="T39" s="887"/>
      <c r="U39" s="860"/>
      <c r="V39" s="861"/>
      <c r="W39" s="862"/>
      <c r="X39" s="863"/>
      <c r="Y39" s="861"/>
      <c r="Z39" s="864"/>
      <c r="AA39" s="865"/>
      <c r="AC39" s="816"/>
    </row>
    <row r="40" spans="2:29" s="800" customFormat="1" ht="11.25">
      <c r="B40" s="816" t="s">
        <v>177</v>
      </c>
      <c r="C40" s="810" t="s">
        <v>586</v>
      </c>
      <c r="D40" s="762" t="s">
        <v>587</v>
      </c>
      <c r="E40" s="833">
        <v>43578307.323</v>
      </c>
      <c r="F40" s="834">
        <v>43578307.323</v>
      </c>
      <c r="G40" s="848"/>
      <c r="H40" s="833"/>
      <c r="I40" s="839"/>
      <c r="J40" s="848"/>
      <c r="K40" s="839"/>
      <c r="L40" s="833">
        <f t="shared" si="0"/>
        <v>0</v>
      </c>
      <c r="M40" s="834"/>
      <c r="N40" s="839"/>
      <c r="O40" s="833"/>
      <c r="P40" s="834"/>
      <c r="Q40" s="839"/>
      <c r="R40" s="840"/>
      <c r="S40" s="1152">
        <v>43578307.323</v>
      </c>
      <c r="T40" s="852"/>
      <c r="U40" s="842"/>
      <c r="V40" s="843"/>
      <c r="W40" s="844"/>
      <c r="X40" s="845"/>
      <c r="Y40" s="843"/>
      <c r="Z40" s="846"/>
      <c r="AA40" s="847"/>
      <c r="AC40" s="853"/>
    </row>
    <row r="41" spans="2:29" s="800" customFormat="1" ht="33.75">
      <c r="B41" s="816" t="s">
        <v>178</v>
      </c>
      <c r="C41" s="811" t="s">
        <v>33</v>
      </c>
      <c r="D41" s="764" t="s">
        <v>588</v>
      </c>
      <c r="E41" s="902">
        <v>6817278.879</v>
      </c>
      <c r="F41" s="903">
        <v>6817278.879</v>
      </c>
      <c r="G41" s="904"/>
      <c r="H41" s="902"/>
      <c r="I41" s="905"/>
      <c r="J41" s="904"/>
      <c r="K41" s="905"/>
      <c r="L41" s="902">
        <f t="shared" si="0"/>
        <v>0</v>
      </c>
      <c r="M41" s="903"/>
      <c r="N41" s="905"/>
      <c r="O41" s="902"/>
      <c r="P41" s="903"/>
      <c r="Q41" s="905"/>
      <c r="R41" s="906"/>
      <c r="S41" s="1156">
        <v>6817278.879</v>
      </c>
      <c r="T41" s="907"/>
      <c r="U41" s="908"/>
      <c r="V41" s="909"/>
      <c r="W41" s="910"/>
      <c r="X41" s="911"/>
      <c r="Y41" s="909"/>
      <c r="Z41" s="912"/>
      <c r="AA41" s="913"/>
      <c r="AC41" s="816"/>
    </row>
    <row r="42" spans="2:29" s="800" customFormat="1" ht="11.25">
      <c r="B42" s="816" t="s">
        <v>179</v>
      </c>
      <c r="C42" s="810" t="s">
        <v>34</v>
      </c>
      <c r="D42" s="762" t="s">
        <v>589</v>
      </c>
      <c r="E42" s="849">
        <v>16615573.289</v>
      </c>
      <c r="F42" s="854">
        <v>16615573.289</v>
      </c>
      <c r="G42" s="885"/>
      <c r="H42" s="849"/>
      <c r="I42" s="850"/>
      <c r="J42" s="885"/>
      <c r="K42" s="850"/>
      <c r="L42" s="849">
        <f t="shared" si="0"/>
        <v>0</v>
      </c>
      <c r="M42" s="854"/>
      <c r="N42" s="850"/>
      <c r="O42" s="849"/>
      <c r="P42" s="854"/>
      <c r="Q42" s="850"/>
      <c r="R42" s="886"/>
      <c r="S42" s="1153">
        <v>16615573.289</v>
      </c>
      <c r="T42" s="887"/>
      <c r="U42" s="860"/>
      <c r="V42" s="861"/>
      <c r="W42" s="862"/>
      <c r="X42" s="863"/>
      <c r="Y42" s="861"/>
      <c r="Z42" s="864"/>
      <c r="AA42" s="865"/>
      <c r="AC42" s="816"/>
    </row>
    <row r="43" spans="2:29" s="800" customFormat="1" ht="31.5">
      <c r="B43" s="816" t="s">
        <v>180</v>
      </c>
      <c r="C43" s="809" t="s">
        <v>35</v>
      </c>
      <c r="D43" s="760" t="s">
        <v>590</v>
      </c>
      <c r="E43" s="870">
        <v>4832981.499</v>
      </c>
      <c r="F43" s="867">
        <v>4832981.499</v>
      </c>
      <c r="G43" s="880"/>
      <c r="H43" s="870"/>
      <c r="I43" s="868"/>
      <c r="J43" s="880"/>
      <c r="K43" s="868"/>
      <c r="L43" s="870">
        <f t="shared" si="0"/>
        <v>0</v>
      </c>
      <c r="M43" s="867"/>
      <c r="N43" s="868"/>
      <c r="O43" s="870"/>
      <c r="P43" s="867"/>
      <c r="Q43" s="868"/>
      <c r="R43" s="883"/>
      <c r="S43" s="1155">
        <v>4832981.499</v>
      </c>
      <c r="T43" s="884"/>
      <c r="U43" s="873"/>
      <c r="V43" s="874"/>
      <c r="W43" s="875"/>
      <c r="X43" s="876"/>
      <c r="Y43" s="874"/>
      <c r="Z43" s="877"/>
      <c r="AA43" s="878"/>
      <c r="AC43" s="816"/>
    </row>
    <row r="44" spans="2:29" s="800" customFormat="1" ht="22.5">
      <c r="B44" s="816" t="s">
        <v>181</v>
      </c>
      <c r="C44" s="810" t="s">
        <v>36</v>
      </c>
      <c r="D44" s="762" t="s">
        <v>591</v>
      </c>
      <c r="E44" s="849">
        <v>3251030.154</v>
      </c>
      <c r="F44" s="854">
        <v>3251030.154</v>
      </c>
      <c r="G44" s="885"/>
      <c r="H44" s="849"/>
      <c r="I44" s="850"/>
      <c r="J44" s="885"/>
      <c r="K44" s="850"/>
      <c r="L44" s="849">
        <f t="shared" si="0"/>
        <v>0</v>
      </c>
      <c r="M44" s="854"/>
      <c r="N44" s="850"/>
      <c r="O44" s="849"/>
      <c r="P44" s="854"/>
      <c r="Q44" s="850"/>
      <c r="R44" s="886"/>
      <c r="S44" s="1153">
        <v>3251030.154</v>
      </c>
      <c r="T44" s="887"/>
      <c r="U44" s="860"/>
      <c r="V44" s="861"/>
      <c r="W44" s="862"/>
      <c r="X44" s="863"/>
      <c r="Y44" s="861"/>
      <c r="Z44" s="864"/>
      <c r="AA44" s="865"/>
      <c r="AC44" s="816"/>
    </row>
    <row r="45" spans="2:29" s="800" customFormat="1" ht="56.25">
      <c r="B45" s="816" t="s">
        <v>182</v>
      </c>
      <c r="C45" s="812" t="s">
        <v>37</v>
      </c>
      <c r="D45" s="766" t="s">
        <v>592</v>
      </c>
      <c r="E45" s="870">
        <v>12061443.502</v>
      </c>
      <c r="F45" s="867">
        <v>12061443.502</v>
      </c>
      <c r="G45" s="880"/>
      <c r="H45" s="870"/>
      <c r="I45" s="868"/>
      <c r="J45" s="880"/>
      <c r="K45" s="868"/>
      <c r="L45" s="870">
        <f t="shared" si="0"/>
        <v>0</v>
      </c>
      <c r="M45" s="867"/>
      <c r="N45" s="868"/>
      <c r="O45" s="870"/>
      <c r="P45" s="867"/>
      <c r="Q45" s="868"/>
      <c r="R45" s="883"/>
      <c r="S45" s="1155">
        <v>12061443.502</v>
      </c>
      <c r="T45" s="884"/>
      <c r="U45" s="873"/>
      <c r="V45" s="874"/>
      <c r="W45" s="875"/>
      <c r="X45" s="876"/>
      <c r="Y45" s="874"/>
      <c r="Z45" s="877"/>
      <c r="AA45" s="878"/>
      <c r="AC45" s="816"/>
    </row>
    <row r="46" spans="2:29" s="800" customFormat="1" ht="37.5" customHeight="1">
      <c r="B46" s="816" t="s">
        <v>191</v>
      </c>
      <c r="C46" s="809" t="s">
        <v>38</v>
      </c>
      <c r="D46" s="760" t="s">
        <v>593</v>
      </c>
      <c r="E46" s="914"/>
      <c r="F46" s="854"/>
      <c r="G46" s="885"/>
      <c r="H46" s="849"/>
      <c r="I46" s="850"/>
      <c r="J46" s="885"/>
      <c r="K46" s="850"/>
      <c r="L46" s="849">
        <f t="shared" si="0"/>
        <v>0</v>
      </c>
      <c r="M46" s="854"/>
      <c r="N46" s="850"/>
      <c r="O46" s="849"/>
      <c r="P46" s="854"/>
      <c r="Q46" s="850"/>
      <c r="R46" s="886"/>
      <c r="S46" s="1153"/>
      <c r="T46" s="887"/>
      <c r="U46" s="860"/>
      <c r="V46" s="861"/>
      <c r="W46" s="862"/>
      <c r="X46" s="863"/>
      <c r="Y46" s="861"/>
      <c r="Z46" s="864"/>
      <c r="AA46" s="865"/>
      <c r="AC46" s="816"/>
    </row>
    <row r="47" spans="2:29" s="800" customFormat="1" ht="16.5" customHeight="1">
      <c r="B47" s="816" t="s">
        <v>183</v>
      </c>
      <c r="C47" s="813" t="s">
        <v>594</v>
      </c>
      <c r="D47" s="768" t="s">
        <v>595</v>
      </c>
      <c r="E47" s="833">
        <v>6152078.436</v>
      </c>
      <c r="F47" s="834">
        <v>6152078.436</v>
      </c>
      <c r="G47" s="848"/>
      <c r="H47" s="833">
        <v>3840598</v>
      </c>
      <c r="I47" s="839">
        <v>3840598</v>
      </c>
      <c r="J47" s="848"/>
      <c r="K47" s="839"/>
      <c r="L47" s="833">
        <f t="shared" si="0"/>
        <v>0</v>
      </c>
      <c r="M47" s="834"/>
      <c r="N47" s="839"/>
      <c r="O47" s="833"/>
      <c r="P47" s="834"/>
      <c r="Q47" s="839"/>
      <c r="R47" s="851"/>
      <c r="S47" s="1152">
        <v>9992676.436</v>
      </c>
      <c r="T47" s="852"/>
      <c r="U47" s="842"/>
      <c r="V47" s="843"/>
      <c r="W47" s="844"/>
      <c r="X47" s="845"/>
      <c r="Y47" s="843"/>
      <c r="Z47" s="846"/>
      <c r="AA47" s="847"/>
      <c r="AC47" s="853"/>
    </row>
    <row r="48" spans="2:29" s="800" customFormat="1" ht="33.75">
      <c r="B48" s="816" t="s">
        <v>184</v>
      </c>
      <c r="C48" s="810" t="s">
        <v>596</v>
      </c>
      <c r="D48" s="762" t="s">
        <v>595</v>
      </c>
      <c r="E48" s="915">
        <v>6152078.436</v>
      </c>
      <c r="F48" s="857">
        <v>6152078.436</v>
      </c>
      <c r="G48" s="916"/>
      <c r="H48" s="902"/>
      <c r="I48" s="917"/>
      <c r="J48" s="918"/>
      <c r="K48" s="917"/>
      <c r="L48" s="915">
        <f t="shared" si="0"/>
        <v>0</v>
      </c>
      <c r="M48" s="857"/>
      <c r="N48" s="917"/>
      <c r="O48" s="915"/>
      <c r="P48" s="857"/>
      <c r="Q48" s="917"/>
      <c r="R48" s="919"/>
      <c r="S48" s="1154">
        <v>6152078.436</v>
      </c>
      <c r="T48" s="920"/>
      <c r="U48" s="921"/>
      <c r="V48" s="922"/>
      <c r="W48" s="923"/>
      <c r="X48" s="924"/>
      <c r="Y48" s="922"/>
      <c r="Z48" s="925"/>
      <c r="AA48" s="926"/>
      <c r="AC48" s="816"/>
    </row>
    <row r="49" spans="2:29" s="800" customFormat="1" ht="32.25" thickBot="1">
      <c r="B49" s="816" t="s">
        <v>185</v>
      </c>
      <c r="C49" s="814" t="s">
        <v>39</v>
      </c>
      <c r="D49" s="770" t="s">
        <v>597</v>
      </c>
      <c r="E49" s="927"/>
      <c r="F49" s="928"/>
      <c r="G49" s="929"/>
      <c r="H49" s="914">
        <v>3840598</v>
      </c>
      <c r="I49" s="930">
        <v>3840598</v>
      </c>
      <c r="J49" s="929"/>
      <c r="K49" s="930"/>
      <c r="L49" s="933">
        <f t="shared" si="0"/>
        <v>0</v>
      </c>
      <c r="M49" s="931"/>
      <c r="N49" s="932"/>
      <c r="O49" s="933"/>
      <c r="P49" s="928"/>
      <c r="Q49" s="930"/>
      <c r="R49" s="934"/>
      <c r="S49" s="1158">
        <v>3840598</v>
      </c>
      <c r="T49" s="935"/>
      <c r="U49" s="936"/>
      <c r="V49" s="937"/>
      <c r="W49" s="938"/>
      <c r="X49" s="939"/>
      <c r="Y49" s="937"/>
      <c r="Z49" s="940"/>
      <c r="AA49" s="941"/>
      <c r="AC49" s="816"/>
    </row>
    <row r="50" spans="2:29" s="800" customFormat="1" ht="12" thickBot="1">
      <c r="B50" s="816" t="s">
        <v>298</v>
      </c>
      <c r="C50" s="815" t="s">
        <v>598</v>
      </c>
      <c r="D50" s="772" t="s">
        <v>599</v>
      </c>
      <c r="E50" s="914">
        <v>20547351.925</v>
      </c>
      <c r="F50" s="942">
        <v>20547351.925</v>
      </c>
      <c r="G50" s="943"/>
      <c r="H50" s="849"/>
      <c r="I50" s="850"/>
      <c r="J50" s="943"/>
      <c r="K50" s="838"/>
      <c r="L50" s="914">
        <f t="shared" si="0"/>
        <v>0</v>
      </c>
      <c r="M50" s="942"/>
      <c r="N50" s="838"/>
      <c r="O50" s="914">
        <v>1268801.778</v>
      </c>
      <c r="P50" s="942"/>
      <c r="Q50" s="838">
        <v>1268801.778</v>
      </c>
      <c r="R50" s="886"/>
      <c r="S50" s="1153">
        <v>21816153.702</v>
      </c>
      <c r="T50" s="944"/>
      <c r="U50" s="945"/>
      <c r="V50" s="946"/>
      <c r="W50" s="947"/>
      <c r="X50" s="948"/>
      <c r="Y50" s="946"/>
      <c r="Z50" s="949"/>
      <c r="AA50" s="950"/>
      <c r="AC50" s="816"/>
    </row>
    <row r="51" spans="2:29" s="1182" customFormat="1" ht="11.25" thickBot="1">
      <c r="B51" s="1168" t="s">
        <v>193</v>
      </c>
      <c r="C51" s="809" t="s">
        <v>521</v>
      </c>
      <c r="D51" s="760"/>
      <c r="E51" s="1169">
        <v>738092275.393</v>
      </c>
      <c r="F51" s="1170">
        <v>738092275.393</v>
      </c>
      <c r="G51" s="1171"/>
      <c r="H51" s="1172">
        <v>51340593</v>
      </c>
      <c r="I51" s="1170">
        <v>19666274</v>
      </c>
      <c r="J51" s="1173"/>
      <c r="K51" s="1174">
        <v>31674319</v>
      </c>
      <c r="L51" s="1169">
        <f>L7+L8+L25+L30+L34+L40+L47+L50</f>
        <v>280917521.32</v>
      </c>
      <c r="M51" s="1170"/>
      <c r="N51" s="1174"/>
      <c r="O51" s="1169">
        <v>3261232.778</v>
      </c>
      <c r="P51" s="1170"/>
      <c r="Q51" s="1174">
        <v>3261232.778</v>
      </c>
      <c r="R51" s="1171"/>
      <c r="S51" s="1159">
        <f>E51+H51+L51+O51+R51</f>
        <v>1073611622.491</v>
      </c>
      <c r="T51" s="1175"/>
      <c r="U51" s="1176"/>
      <c r="V51" s="1177"/>
      <c r="W51" s="1178"/>
      <c r="X51" s="1179"/>
      <c r="Y51" s="1177"/>
      <c r="Z51" s="1180"/>
      <c r="AA51" s="1181"/>
      <c r="AC51" s="1168"/>
    </row>
    <row r="52" spans="3:27" ht="13.5" hidden="1" outlineLevel="1">
      <c r="C52" s="401" t="s">
        <v>94</v>
      </c>
      <c r="D52" s="402"/>
      <c r="E52" s="403"/>
      <c r="F52" s="404"/>
      <c r="G52" s="405"/>
      <c r="H52" s="403"/>
      <c r="I52" s="406"/>
      <c r="J52" s="407"/>
      <c r="K52" s="408"/>
      <c r="L52" s="439"/>
      <c r="M52" s="440"/>
      <c r="N52" s="408"/>
      <c r="O52" s="409"/>
      <c r="P52" s="410"/>
      <c r="Q52" s="408"/>
      <c r="R52" s="411"/>
      <c r="S52" s="1160"/>
      <c r="T52" s="395"/>
      <c r="U52" s="382"/>
      <c r="V52" s="412"/>
      <c r="W52" s="382"/>
      <c r="X52" s="413"/>
      <c r="Y52" s="412"/>
      <c r="Z52" s="414"/>
      <c r="AA52" s="415"/>
    </row>
    <row r="53" spans="3:27" ht="13.5" hidden="1" outlineLevel="1">
      <c r="C53" s="416" t="s">
        <v>40</v>
      </c>
      <c r="D53" s="417"/>
      <c r="E53" s="418"/>
      <c r="F53" s="419"/>
      <c r="G53" s="420"/>
      <c r="H53" s="418"/>
      <c r="I53" s="421"/>
      <c r="J53" s="422"/>
      <c r="K53" s="423"/>
      <c r="L53" s="749"/>
      <c r="M53" s="750"/>
      <c r="N53" s="423"/>
      <c r="O53" s="424"/>
      <c r="P53" s="425"/>
      <c r="Q53" s="423"/>
      <c r="R53" s="426"/>
      <c r="S53" s="1161"/>
      <c r="T53" s="397"/>
      <c r="U53" s="398"/>
      <c r="V53" s="427"/>
      <c r="W53" s="398"/>
      <c r="X53" s="428"/>
      <c r="Y53" s="427"/>
      <c r="Z53" s="429"/>
      <c r="AA53" s="430"/>
    </row>
    <row r="54" spans="2:27" ht="13.5" hidden="1" outlineLevel="1">
      <c r="B54" s="368" t="s">
        <v>196</v>
      </c>
      <c r="C54" s="431" t="s">
        <v>41</v>
      </c>
      <c r="D54" s="432"/>
      <c r="E54" s="433"/>
      <c r="F54" s="434"/>
      <c r="G54" s="435"/>
      <c r="H54" s="433"/>
      <c r="I54" s="436"/>
      <c r="J54" s="437"/>
      <c r="K54" s="438"/>
      <c r="L54" s="439"/>
      <c r="M54" s="440"/>
      <c r="N54" s="438"/>
      <c r="O54" s="439"/>
      <c r="P54" s="440"/>
      <c r="Q54" s="438"/>
      <c r="R54" s="441"/>
      <c r="S54" s="1162"/>
      <c r="T54" s="395"/>
      <c r="U54" s="382"/>
      <c r="V54" s="383"/>
      <c r="W54" s="384"/>
      <c r="X54" s="385"/>
      <c r="Y54" s="383"/>
      <c r="Z54" s="386"/>
      <c r="AA54" s="387"/>
    </row>
    <row r="55" spans="2:27" ht="13.5" hidden="1" outlineLevel="1">
      <c r="B55" s="368" t="s">
        <v>197</v>
      </c>
      <c r="C55" s="442" t="s">
        <v>42</v>
      </c>
      <c r="D55" s="443"/>
      <c r="E55" s="444"/>
      <c r="F55" s="445"/>
      <c r="G55" s="446"/>
      <c r="H55" s="444"/>
      <c r="I55" s="447"/>
      <c r="J55" s="448"/>
      <c r="K55" s="449"/>
      <c r="L55" s="450"/>
      <c r="M55" s="451"/>
      <c r="N55" s="449"/>
      <c r="O55" s="450"/>
      <c r="P55" s="451"/>
      <c r="Q55" s="449"/>
      <c r="R55" s="452"/>
      <c r="S55" s="1163"/>
      <c r="T55" s="394"/>
      <c r="U55" s="388"/>
      <c r="V55" s="389"/>
      <c r="W55" s="390"/>
      <c r="X55" s="391"/>
      <c r="Y55" s="389"/>
      <c r="Z55" s="392"/>
      <c r="AA55" s="393"/>
    </row>
    <row r="56" spans="2:27" ht="13.5" hidden="1" outlineLevel="1">
      <c r="B56" s="368" t="s">
        <v>198</v>
      </c>
      <c r="C56" s="453" t="s">
        <v>43</v>
      </c>
      <c r="D56" s="454"/>
      <c r="E56" s="433"/>
      <c r="F56" s="434"/>
      <c r="G56" s="435"/>
      <c r="H56" s="433"/>
      <c r="I56" s="436"/>
      <c r="J56" s="437"/>
      <c r="K56" s="438"/>
      <c r="L56" s="439"/>
      <c r="M56" s="440"/>
      <c r="N56" s="438"/>
      <c r="O56" s="439"/>
      <c r="P56" s="440"/>
      <c r="Q56" s="438"/>
      <c r="R56" s="441"/>
      <c r="S56" s="1162"/>
      <c r="T56" s="395"/>
      <c r="U56" s="382"/>
      <c r="V56" s="383"/>
      <c r="W56" s="384"/>
      <c r="X56" s="385"/>
      <c r="Y56" s="383"/>
      <c r="Z56" s="386"/>
      <c r="AA56" s="387"/>
    </row>
    <row r="57" spans="3:27" ht="13.5" hidden="1" outlineLevel="1">
      <c r="C57" s="455" t="s">
        <v>44</v>
      </c>
      <c r="D57" s="456"/>
      <c r="E57" s="457"/>
      <c r="F57" s="458"/>
      <c r="G57" s="459"/>
      <c r="H57" s="457"/>
      <c r="I57" s="460"/>
      <c r="J57" s="461"/>
      <c r="K57" s="462"/>
      <c r="L57" s="751"/>
      <c r="M57" s="752"/>
      <c r="N57" s="462"/>
      <c r="O57" s="463"/>
      <c r="P57" s="464"/>
      <c r="Q57" s="462"/>
      <c r="R57" s="465"/>
      <c r="S57" s="1164"/>
      <c r="T57" s="399"/>
      <c r="U57" s="400"/>
      <c r="V57" s="466"/>
      <c r="W57" s="400"/>
      <c r="X57" s="467"/>
      <c r="Y57" s="466"/>
      <c r="Z57" s="468"/>
      <c r="AA57" s="469"/>
    </row>
    <row r="58" spans="2:27" ht="13.5" hidden="1" outlineLevel="1">
      <c r="B58" s="368" t="s">
        <v>194</v>
      </c>
      <c r="C58" s="442" t="s">
        <v>45</v>
      </c>
      <c r="D58" s="443"/>
      <c r="E58" s="444"/>
      <c r="F58" s="445"/>
      <c r="G58" s="446"/>
      <c r="H58" s="444"/>
      <c r="I58" s="447"/>
      <c r="J58" s="448"/>
      <c r="K58" s="449"/>
      <c r="L58" s="450"/>
      <c r="M58" s="451"/>
      <c r="N58" s="449"/>
      <c r="O58" s="450"/>
      <c r="P58" s="451"/>
      <c r="Q58" s="449"/>
      <c r="R58" s="452"/>
      <c r="S58" s="1163"/>
      <c r="T58" s="394"/>
      <c r="U58" s="388"/>
      <c r="V58" s="389"/>
      <c r="W58" s="390"/>
      <c r="X58" s="391"/>
      <c r="Y58" s="389"/>
      <c r="Z58" s="392"/>
      <c r="AA58" s="393"/>
    </row>
    <row r="59" spans="2:27" ht="14.25" hidden="1" outlineLevel="1" thickBot="1">
      <c r="B59" s="368" t="s">
        <v>195</v>
      </c>
      <c r="C59" s="470" t="s">
        <v>46</v>
      </c>
      <c r="D59" s="471"/>
      <c r="E59" s="472"/>
      <c r="F59" s="473"/>
      <c r="G59" s="474"/>
      <c r="H59" s="472"/>
      <c r="I59" s="475"/>
      <c r="J59" s="476"/>
      <c r="K59" s="477"/>
      <c r="L59" s="478"/>
      <c r="M59" s="479"/>
      <c r="N59" s="477"/>
      <c r="O59" s="478"/>
      <c r="P59" s="479"/>
      <c r="Q59" s="477"/>
      <c r="R59" s="480"/>
      <c r="S59" s="1165"/>
      <c r="T59" s="481"/>
      <c r="U59" s="482"/>
      <c r="V59" s="483"/>
      <c r="W59" s="484"/>
      <c r="X59" s="485"/>
      <c r="Y59" s="483"/>
      <c r="Z59" s="486"/>
      <c r="AA59" s="487"/>
    </row>
    <row r="60" spans="5:19" s="368" customFormat="1" ht="13.5" collapsed="1">
      <c r="E60" s="53"/>
      <c r="H60" s="53"/>
      <c r="L60" s="53"/>
      <c r="S60" s="1166"/>
    </row>
    <row r="61" s="368" customFormat="1" ht="13.5">
      <c r="S61" s="1167"/>
    </row>
    <row r="62" ht="13.5">
      <c r="E62" s="371"/>
    </row>
  </sheetData>
  <sheetProtection/>
  <mergeCells count="4">
    <mergeCell ref="E3:G3"/>
    <mergeCell ref="H3:N3"/>
    <mergeCell ref="O3:R3"/>
    <mergeCell ref="S3:S5"/>
  </mergeCells>
  <printOptions/>
  <pageMargins left="0.7" right="0.7" top="0.75" bottom="0.75" header="0.3" footer="0.3"/>
  <pageSetup fitToHeight="0" fitToWidth="1" horizontalDpi="300" verticalDpi="300" orientation="landscape" paperSize="9" scale="44"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AE47"/>
  <sheetViews>
    <sheetView showGridLines="0" zoomScalePageLayoutView="0" workbookViewId="0" topLeftCell="A1">
      <pane xSplit="4" ySplit="9" topLeftCell="E22" activePane="bottomRight" state="frozen"/>
      <selection pane="topLeft" activeCell="T4" sqref="T4"/>
      <selection pane="topRight" activeCell="T4" sqref="T4"/>
      <selection pane="bottomLeft" activeCell="T4" sqref="T4"/>
      <selection pane="bottomRight" activeCell="S45" sqref="S45"/>
    </sheetView>
  </sheetViews>
  <sheetFormatPr defaultColWidth="9.00390625" defaultRowHeight="16.5" outlineLevelCol="1"/>
  <cols>
    <col min="1" max="2" width="8.875" style="369" hidden="1" customWidth="1"/>
    <col min="3" max="3" width="5.00390625" style="369" customWidth="1"/>
    <col min="4" max="4" width="21.625" style="369" customWidth="1"/>
    <col min="5" max="11" width="9.50390625" style="369" customWidth="1"/>
    <col min="12" max="14" width="9.50390625" style="368" customWidth="1"/>
    <col min="15" max="18" width="9.50390625" style="369" customWidth="1"/>
    <col min="19" max="19" width="12.125" style="1150" customWidth="1"/>
    <col min="20" max="21" width="1.12109375" style="369" hidden="1" customWidth="1" outlineLevel="1"/>
    <col min="22" max="27" width="9.50390625" style="369" hidden="1" customWidth="1" outlineLevel="1"/>
    <col min="28" max="28" width="2.375" style="369" hidden="1" customWidth="1" collapsed="1"/>
    <col min="29" max="29" width="18.50390625" style="368" hidden="1" customWidth="1"/>
    <col min="30" max="30" width="9.00390625" style="368" customWidth="1"/>
    <col min="31" max="16384" width="9.00390625" style="369" customWidth="1"/>
  </cols>
  <sheetData>
    <row r="1" spans="1:4" ht="14.25" hidden="1" thickBot="1">
      <c r="A1" s="488"/>
      <c r="B1" s="488"/>
      <c r="C1" s="488"/>
      <c r="D1" s="488"/>
    </row>
    <row r="2" spans="1:27" ht="15.75" customHeight="1" hidden="1" thickBot="1">
      <c r="A2" s="488"/>
      <c r="B2" s="488"/>
      <c r="C2" s="488"/>
      <c r="D2" s="488"/>
      <c r="E2" s="369" t="s">
        <v>199</v>
      </c>
      <c r="F2" s="369" t="s">
        <v>200</v>
      </c>
      <c r="G2" s="369" t="s">
        <v>208</v>
      </c>
      <c r="H2" s="369" t="s">
        <v>201</v>
      </c>
      <c r="I2" s="369" t="s">
        <v>202</v>
      </c>
      <c r="J2" s="369" t="s">
        <v>203</v>
      </c>
      <c r="K2" s="369" t="s">
        <v>204</v>
      </c>
      <c r="L2" s="368" t="s">
        <v>205</v>
      </c>
      <c r="M2" s="368" t="s">
        <v>209</v>
      </c>
      <c r="N2" s="368" t="s">
        <v>210</v>
      </c>
      <c r="O2" s="369" t="s">
        <v>211</v>
      </c>
      <c r="P2" s="369" t="s">
        <v>212</v>
      </c>
      <c r="Q2" s="369" t="s">
        <v>213</v>
      </c>
      <c r="R2" s="369" t="s">
        <v>206</v>
      </c>
      <c r="S2" s="1150" t="s">
        <v>207</v>
      </c>
      <c r="V2" s="369" t="s">
        <v>214</v>
      </c>
      <c r="W2" s="369" t="s">
        <v>215</v>
      </c>
      <c r="X2" s="369" t="s">
        <v>216</v>
      </c>
      <c r="Y2" s="369" t="s">
        <v>217</v>
      </c>
      <c r="Z2" s="369" t="s">
        <v>218</v>
      </c>
      <c r="AA2" s="369" t="s">
        <v>219</v>
      </c>
    </row>
    <row r="3" spans="1:31" ht="9.75" customHeight="1">
      <c r="A3" s="488"/>
      <c r="B3" s="488"/>
      <c r="C3" s="1275" t="s">
        <v>352</v>
      </c>
      <c r="D3" s="954" t="s">
        <v>496</v>
      </c>
      <c r="E3" s="1250" t="s">
        <v>600</v>
      </c>
      <c r="F3" s="1253"/>
      <c r="G3" s="1267"/>
      <c r="H3" s="1268" t="s">
        <v>661</v>
      </c>
      <c r="I3" s="1269"/>
      <c r="J3" s="1269"/>
      <c r="K3" s="1269"/>
      <c r="L3" s="1269"/>
      <c r="M3" s="1270"/>
      <c r="N3" s="1267"/>
      <c r="O3" s="1271" t="s">
        <v>662</v>
      </c>
      <c r="P3" s="1272"/>
      <c r="Q3" s="1272"/>
      <c r="R3" s="1273" t="s">
        <v>142</v>
      </c>
      <c r="S3" s="1262" t="s">
        <v>521</v>
      </c>
      <c r="T3" s="1262" t="s">
        <v>521</v>
      </c>
      <c r="U3" s="955"/>
      <c r="V3" s="956"/>
      <c r="W3" s="957" t="s">
        <v>94</v>
      </c>
      <c r="X3" s="958"/>
      <c r="Y3" s="804"/>
      <c r="Z3" s="959"/>
      <c r="AA3" s="960"/>
      <c r="AB3" s="961"/>
      <c r="AD3" s="8"/>
      <c r="AE3" s="8"/>
    </row>
    <row r="4" spans="1:31" ht="18.75" customHeight="1">
      <c r="A4" s="488"/>
      <c r="B4" s="488"/>
      <c r="C4" s="1276"/>
      <c r="D4" s="962"/>
      <c r="E4" s="963" t="s">
        <v>498</v>
      </c>
      <c r="F4" s="964" t="s">
        <v>500</v>
      </c>
      <c r="G4" s="964" t="s">
        <v>502</v>
      </c>
      <c r="H4" s="965" t="s">
        <v>504</v>
      </c>
      <c r="I4" s="966" t="s">
        <v>506</v>
      </c>
      <c r="J4" s="966" t="s">
        <v>4</v>
      </c>
      <c r="K4" s="966" t="s">
        <v>509</v>
      </c>
      <c r="L4" s="965" t="s">
        <v>511</v>
      </c>
      <c r="M4" s="966" t="s">
        <v>5</v>
      </c>
      <c r="N4" s="966" t="s">
        <v>6</v>
      </c>
      <c r="O4" s="965" t="s">
        <v>515</v>
      </c>
      <c r="P4" s="966" t="s">
        <v>7</v>
      </c>
      <c r="Q4" s="967" t="s">
        <v>518</v>
      </c>
      <c r="R4" s="1274"/>
      <c r="S4" s="1263"/>
      <c r="T4" s="1263"/>
      <c r="U4" s="968"/>
      <c r="V4" s="969"/>
      <c r="W4" s="970" t="s">
        <v>40</v>
      </c>
      <c r="X4" s="807"/>
      <c r="Y4" s="971"/>
      <c r="Z4" s="807"/>
      <c r="AA4" s="807"/>
      <c r="AB4" s="972"/>
      <c r="AD4" s="8"/>
      <c r="AE4" s="8"/>
    </row>
    <row r="5" spans="1:31" ht="45.75" customHeight="1" thickBot="1">
      <c r="A5" s="489"/>
      <c r="B5" s="489"/>
      <c r="C5" s="1265" t="s">
        <v>663</v>
      </c>
      <c r="D5" s="1266"/>
      <c r="E5" s="973" t="s">
        <v>499</v>
      </c>
      <c r="F5" s="974" t="s">
        <v>501</v>
      </c>
      <c r="G5" s="974" t="s">
        <v>503</v>
      </c>
      <c r="H5" s="975" t="s">
        <v>505</v>
      </c>
      <c r="I5" s="976" t="s">
        <v>507</v>
      </c>
      <c r="J5" s="976" t="s">
        <v>508</v>
      </c>
      <c r="K5" s="976" t="s">
        <v>510</v>
      </c>
      <c r="L5" s="975" t="s">
        <v>512</v>
      </c>
      <c r="M5" s="977" t="s">
        <v>513</v>
      </c>
      <c r="N5" s="977" t="s">
        <v>514</v>
      </c>
      <c r="O5" s="975" t="s">
        <v>516</v>
      </c>
      <c r="P5" s="977" t="s">
        <v>517</v>
      </c>
      <c r="Q5" s="976" t="s">
        <v>604</v>
      </c>
      <c r="R5" s="978" t="s">
        <v>520</v>
      </c>
      <c r="S5" s="1264"/>
      <c r="T5" s="1264"/>
      <c r="U5" s="979"/>
      <c r="V5" s="980"/>
      <c r="W5" s="981" t="s">
        <v>137</v>
      </c>
      <c r="X5" s="982" t="s">
        <v>140</v>
      </c>
      <c r="Y5" s="982" t="s">
        <v>145</v>
      </c>
      <c r="Z5" s="983" t="s">
        <v>141</v>
      </c>
      <c r="AA5" s="984" t="s">
        <v>360</v>
      </c>
      <c r="AB5" s="985" t="s">
        <v>371</v>
      </c>
      <c r="AD5" s="8"/>
      <c r="AE5" s="8"/>
    </row>
    <row r="6" spans="3:27" s="396" customFormat="1" ht="11.25" customHeight="1" hidden="1">
      <c r="C6" s="372"/>
      <c r="D6" s="373"/>
      <c r="E6" s="490"/>
      <c r="F6" s="377"/>
      <c r="G6" s="375"/>
      <c r="H6" s="376"/>
      <c r="I6" s="377"/>
      <c r="J6" s="375"/>
      <c r="K6" s="377"/>
      <c r="L6" s="376"/>
      <c r="M6" s="374"/>
      <c r="N6" s="377"/>
      <c r="O6" s="376"/>
      <c r="P6" s="374"/>
      <c r="Q6" s="377"/>
      <c r="R6" s="491"/>
      <c r="S6" s="378"/>
      <c r="T6" s="492"/>
      <c r="U6" s="493"/>
      <c r="V6" s="379"/>
      <c r="W6" s="380"/>
      <c r="X6" s="380"/>
      <c r="Y6" s="494"/>
      <c r="Z6" s="381"/>
      <c r="AA6" s="495"/>
    </row>
    <row r="7" spans="3:29" s="396" customFormat="1" ht="11.25" customHeight="1" hidden="1">
      <c r="C7" s="372"/>
      <c r="D7" s="373"/>
      <c r="E7" s="490"/>
      <c r="F7" s="377"/>
      <c r="G7" s="375"/>
      <c r="H7" s="376"/>
      <c r="I7" s="377"/>
      <c r="J7" s="375"/>
      <c r="K7" s="377"/>
      <c r="L7" s="376"/>
      <c r="M7" s="374"/>
      <c r="N7" s="377"/>
      <c r="O7" s="376"/>
      <c r="P7" s="374"/>
      <c r="Q7" s="377"/>
      <c r="R7" s="491"/>
      <c r="S7" s="378"/>
      <c r="T7" s="492"/>
      <c r="U7" s="493"/>
      <c r="V7" s="379"/>
      <c r="W7" s="380"/>
      <c r="X7" s="380"/>
      <c r="Y7" s="494"/>
      <c r="Z7" s="381"/>
      <c r="AA7" s="495"/>
      <c r="AC7" s="70"/>
    </row>
    <row r="8" spans="3:27" s="396" customFormat="1" ht="11.25" customHeight="1" hidden="1">
      <c r="C8" s="372"/>
      <c r="D8" s="373"/>
      <c r="E8" s="490"/>
      <c r="F8" s="377"/>
      <c r="G8" s="375"/>
      <c r="H8" s="376"/>
      <c r="I8" s="377"/>
      <c r="J8" s="375"/>
      <c r="K8" s="377"/>
      <c r="L8" s="376"/>
      <c r="M8" s="374"/>
      <c r="N8" s="377"/>
      <c r="O8" s="376"/>
      <c r="P8" s="374"/>
      <c r="Q8" s="377"/>
      <c r="R8" s="491"/>
      <c r="S8" s="378"/>
      <c r="T8" s="492"/>
      <c r="U8" s="493"/>
      <c r="V8" s="379"/>
      <c r="W8" s="380"/>
      <c r="X8" s="380"/>
      <c r="Y8" s="494"/>
      <c r="Z8" s="381"/>
      <c r="AA8" s="495"/>
    </row>
    <row r="9" spans="3:27" s="396" customFormat="1" ht="11.25" customHeight="1" hidden="1" thickBot="1">
      <c r="C9" s="372"/>
      <c r="D9" s="373"/>
      <c r="E9" s="490"/>
      <c r="F9" s="377"/>
      <c r="G9" s="375"/>
      <c r="H9" s="376"/>
      <c r="I9" s="377"/>
      <c r="J9" s="375"/>
      <c r="K9" s="377"/>
      <c r="L9" s="376"/>
      <c r="M9" s="374"/>
      <c r="N9" s="377"/>
      <c r="O9" s="376"/>
      <c r="P9" s="374"/>
      <c r="Q9" s="377"/>
      <c r="R9" s="491"/>
      <c r="S9" s="378"/>
      <c r="T9" s="492"/>
      <c r="U9" s="493"/>
      <c r="V9" s="379"/>
      <c r="W9" s="380"/>
      <c r="X9" s="380"/>
      <c r="Y9" s="494"/>
      <c r="Z9" s="381"/>
      <c r="AA9" s="495"/>
    </row>
    <row r="10" spans="1:29" ht="19.5" customHeight="1" thickBot="1">
      <c r="A10" s="496"/>
      <c r="B10" s="496" t="s">
        <v>220</v>
      </c>
      <c r="C10" s="761" t="s">
        <v>605</v>
      </c>
      <c r="D10" s="762" t="s">
        <v>606</v>
      </c>
      <c r="E10" s="711">
        <v>343331311.726</v>
      </c>
      <c r="F10" s="713">
        <v>343331311.726</v>
      </c>
      <c r="G10" s="740"/>
      <c r="H10" s="711">
        <v>14102463</v>
      </c>
      <c r="I10" s="713"/>
      <c r="J10" s="740"/>
      <c r="K10" s="713">
        <v>14102463</v>
      </c>
      <c r="L10" s="711">
        <f>M10+N10</f>
        <v>39256363.858</v>
      </c>
      <c r="M10" s="712">
        <f>M11+M12+M13+ОУ!F3+ОУ!J10+ОУ!J11</f>
        <v>39256363.858</v>
      </c>
      <c r="N10" s="713"/>
      <c r="O10" s="711">
        <v>1992431</v>
      </c>
      <c r="P10" s="712"/>
      <c r="Q10" s="713">
        <v>1992431</v>
      </c>
      <c r="R10" s="741"/>
      <c r="S10" s="1189">
        <f>E10+H10+L10+O10+R10</f>
        <v>398682569.584</v>
      </c>
      <c r="T10" s="497"/>
      <c r="U10" s="498"/>
      <c r="V10" s="499"/>
      <c r="W10" s="500"/>
      <c r="X10" s="501"/>
      <c r="Y10" s="502"/>
      <c r="Z10" s="503"/>
      <c r="AA10" s="504"/>
      <c r="AC10" s="53"/>
    </row>
    <row r="11" spans="1:29" ht="19.5" customHeight="1" thickBot="1">
      <c r="A11" s="496"/>
      <c r="B11" s="496" t="s">
        <v>221</v>
      </c>
      <c r="C11" s="769" t="s">
        <v>607</v>
      </c>
      <c r="D11" s="770" t="s">
        <v>606</v>
      </c>
      <c r="E11" s="720">
        <v>173139646.764</v>
      </c>
      <c r="F11" s="721">
        <v>173139646.764</v>
      </c>
      <c r="G11" s="729"/>
      <c r="H11" s="720">
        <v>14102463</v>
      </c>
      <c r="I11" s="721"/>
      <c r="J11" s="729"/>
      <c r="K11" s="721">
        <v>14102463</v>
      </c>
      <c r="L11" s="720">
        <f>M11+N11</f>
        <v>1248121.858</v>
      </c>
      <c r="M11" s="722">
        <f>ОДХnew!C12/1000+ОУ!J6+ОУ!J8</f>
        <v>1248121.858</v>
      </c>
      <c r="N11" s="721"/>
      <c r="O11" s="720">
        <v>1992431</v>
      </c>
      <c r="P11" s="722"/>
      <c r="Q11" s="721">
        <v>1992431</v>
      </c>
      <c r="R11" s="742"/>
      <c r="S11" s="1189">
        <f aca="true" t="shared" si="0" ref="S11:S43">E11+H11+L11+O11+R11</f>
        <v>190482662.622</v>
      </c>
      <c r="T11" s="505"/>
      <c r="U11" s="506"/>
      <c r="V11" s="507"/>
      <c r="W11" s="508"/>
      <c r="X11" s="509"/>
      <c r="Y11" s="510"/>
      <c r="Z11" s="511"/>
      <c r="AA11" s="512"/>
      <c r="AC11" s="53"/>
    </row>
    <row r="12" spans="1:27" ht="19.5" customHeight="1" thickBot="1">
      <c r="A12" s="496"/>
      <c r="B12" s="496" t="s">
        <v>222</v>
      </c>
      <c r="C12" s="771" t="s">
        <v>608</v>
      </c>
      <c r="D12" s="772" t="s">
        <v>609</v>
      </c>
      <c r="E12" s="726">
        <v>20055142.688</v>
      </c>
      <c r="F12" s="725">
        <v>20055142.688</v>
      </c>
      <c r="G12" s="728"/>
      <c r="H12" s="726"/>
      <c r="I12" s="725"/>
      <c r="J12" s="728"/>
      <c r="K12" s="725"/>
      <c r="L12" s="726"/>
      <c r="M12" s="724"/>
      <c r="N12" s="725"/>
      <c r="O12" s="726"/>
      <c r="P12" s="724"/>
      <c r="Q12" s="725"/>
      <c r="R12" s="743"/>
      <c r="S12" s="1189">
        <f t="shared" si="0"/>
        <v>20055142.688</v>
      </c>
      <c r="T12" s="513"/>
      <c r="U12" s="514"/>
      <c r="V12" s="515"/>
      <c r="W12" s="516"/>
      <c r="X12" s="517"/>
      <c r="Y12" s="518"/>
      <c r="Z12" s="519"/>
      <c r="AA12" s="520"/>
    </row>
    <row r="13" spans="1:27" ht="19.5" customHeight="1" thickBot="1">
      <c r="A13" s="496"/>
      <c r="B13" s="496" t="s">
        <v>223</v>
      </c>
      <c r="C13" s="759" t="s">
        <v>610</v>
      </c>
      <c r="D13" s="760" t="s">
        <v>611</v>
      </c>
      <c r="E13" s="720">
        <v>150136522.274</v>
      </c>
      <c r="F13" s="721">
        <v>150136522.274</v>
      </c>
      <c r="G13" s="729"/>
      <c r="H13" s="720"/>
      <c r="I13" s="721"/>
      <c r="J13" s="729"/>
      <c r="K13" s="721"/>
      <c r="L13" s="720">
        <f>M13+N13</f>
        <v>2215338</v>
      </c>
      <c r="M13" s="722">
        <f>ОУ!C7</f>
        <v>2215338</v>
      </c>
      <c r="N13" s="721"/>
      <c r="O13" s="720"/>
      <c r="P13" s="722"/>
      <c r="Q13" s="721"/>
      <c r="R13" s="742"/>
      <c r="S13" s="1189">
        <f t="shared" si="0"/>
        <v>152351860.274</v>
      </c>
      <c r="T13" s="505"/>
      <c r="U13" s="506"/>
      <c r="V13" s="507"/>
      <c r="W13" s="508"/>
      <c r="X13" s="509"/>
      <c r="Y13" s="510"/>
      <c r="Z13" s="511"/>
      <c r="AA13" s="512"/>
    </row>
    <row r="14" spans="1:29" ht="19.5" customHeight="1" thickBot="1">
      <c r="A14" s="496"/>
      <c r="B14" s="496" t="s">
        <v>224</v>
      </c>
      <c r="C14" s="761" t="s">
        <v>612</v>
      </c>
      <c r="D14" s="762" t="s">
        <v>613</v>
      </c>
      <c r="E14" s="714">
        <v>3510834.154</v>
      </c>
      <c r="F14" s="718">
        <v>3510834.154</v>
      </c>
      <c r="G14" s="719"/>
      <c r="H14" s="714"/>
      <c r="I14" s="718"/>
      <c r="J14" s="719"/>
      <c r="K14" s="718"/>
      <c r="L14" s="714"/>
      <c r="M14" s="715"/>
      <c r="N14" s="718"/>
      <c r="O14" s="714"/>
      <c r="P14" s="715"/>
      <c r="Q14" s="718"/>
      <c r="R14" s="744"/>
      <c r="S14" s="1189">
        <f t="shared" si="0"/>
        <v>3510834.154</v>
      </c>
      <c r="T14" s="521"/>
      <c r="U14" s="522"/>
      <c r="V14" s="523"/>
      <c r="W14" s="524"/>
      <c r="X14" s="525"/>
      <c r="Y14" s="526"/>
      <c r="Z14" s="527"/>
      <c r="AA14" s="528"/>
      <c r="AC14" s="53"/>
    </row>
    <row r="15" spans="1:29" ht="19.5" customHeight="1" thickBot="1">
      <c r="A15" s="496"/>
      <c r="B15" s="496" t="s">
        <v>225</v>
      </c>
      <c r="C15" s="763" t="s">
        <v>614</v>
      </c>
      <c r="D15" s="764" t="s">
        <v>615</v>
      </c>
      <c r="E15" s="720">
        <v>259804</v>
      </c>
      <c r="F15" s="721">
        <v>259804</v>
      </c>
      <c r="G15" s="729"/>
      <c r="H15" s="720"/>
      <c r="I15" s="721"/>
      <c r="J15" s="729"/>
      <c r="K15" s="721"/>
      <c r="L15" s="720"/>
      <c r="M15" s="722"/>
      <c r="N15" s="721"/>
      <c r="O15" s="720"/>
      <c r="P15" s="722"/>
      <c r="Q15" s="721"/>
      <c r="R15" s="742"/>
      <c r="S15" s="1189">
        <f t="shared" si="0"/>
        <v>259804</v>
      </c>
      <c r="T15" s="505"/>
      <c r="U15" s="506"/>
      <c r="V15" s="507"/>
      <c r="W15" s="508"/>
      <c r="X15" s="509"/>
      <c r="Y15" s="510"/>
      <c r="Z15" s="511"/>
      <c r="AA15" s="512"/>
      <c r="AC15" s="53"/>
    </row>
    <row r="16" spans="1:27" ht="19.5" customHeight="1" thickBot="1">
      <c r="A16" s="496"/>
      <c r="B16" s="496" t="s">
        <v>226</v>
      </c>
      <c r="C16" s="759" t="s">
        <v>68</v>
      </c>
      <c r="D16" s="760" t="s">
        <v>616</v>
      </c>
      <c r="E16" s="726"/>
      <c r="F16" s="725"/>
      <c r="G16" s="728"/>
      <c r="H16" s="726"/>
      <c r="I16" s="725"/>
      <c r="J16" s="728"/>
      <c r="K16" s="725"/>
      <c r="L16" s="726"/>
      <c r="M16" s="724"/>
      <c r="N16" s="725"/>
      <c r="O16" s="726"/>
      <c r="P16" s="724"/>
      <c r="Q16" s="725"/>
      <c r="R16" s="743"/>
      <c r="S16" s="1189">
        <f t="shared" si="0"/>
        <v>0</v>
      </c>
      <c r="T16" s="513"/>
      <c r="U16" s="514"/>
      <c r="V16" s="515"/>
      <c r="W16" s="516"/>
      <c r="X16" s="517"/>
      <c r="Y16" s="518"/>
      <c r="Z16" s="519"/>
      <c r="AA16" s="520"/>
    </row>
    <row r="17" spans="1:27" ht="19.5" customHeight="1" thickBot="1">
      <c r="A17" s="496"/>
      <c r="B17" s="496" t="s">
        <v>227</v>
      </c>
      <c r="C17" s="761" t="s">
        <v>617</v>
      </c>
      <c r="D17" s="762" t="s">
        <v>618</v>
      </c>
      <c r="E17" s="720">
        <v>3251030.154</v>
      </c>
      <c r="F17" s="721">
        <v>3251030.154</v>
      </c>
      <c r="G17" s="729"/>
      <c r="H17" s="720"/>
      <c r="I17" s="721"/>
      <c r="J17" s="729"/>
      <c r="K17" s="721"/>
      <c r="L17" s="720"/>
      <c r="M17" s="722"/>
      <c r="N17" s="721"/>
      <c r="O17" s="720"/>
      <c r="P17" s="722"/>
      <c r="Q17" s="721"/>
      <c r="R17" s="742"/>
      <c r="S17" s="1189">
        <f t="shared" si="0"/>
        <v>3251030.154</v>
      </c>
      <c r="T17" s="505"/>
      <c r="U17" s="506"/>
      <c r="V17" s="507"/>
      <c r="W17" s="508"/>
      <c r="X17" s="509"/>
      <c r="Y17" s="510"/>
      <c r="Z17" s="511"/>
      <c r="AA17" s="512"/>
    </row>
    <row r="18" spans="1:29" ht="19.5" customHeight="1" thickBot="1">
      <c r="A18" s="496"/>
      <c r="B18" s="496" t="s">
        <v>228</v>
      </c>
      <c r="C18" s="763" t="s">
        <v>67</v>
      </c>
      <c r="D18" s="764" t="s">
        <v>619</v>
      </c>
      <c r="E18" s="714">
        <v>242386133.35</v>
      </c>
      <c r="F18" s="718">
        <v>242386133.35</v>
      </c>
      <c r="G18" s="719"/>
      <c r="H18" s="714">
        <v>33397532</v>
      </c>
      <c r="I18" s="718">
        <v>15825676</v>
      </c>
      <c r="J18" s="719"/>
      <c r="K18" s="718">
        <v>17571856</v>
      </c>
      <c r="L18" s="714">
        <f>M18+N18</f>
        <v>36010486</v>
      </c>
      <c r="M18" s="715">
        <f>M19+M20+M21+M22+M23</f>
        <v>36010486</v>
      </c>
      <c r="N18" s="715">
        <f>N19+N20+N21+N22+N23</f>
        <v>0</v>
      </c>
      <c r="O18" s="714"/>
      <c r="P18" s="715"/>
      <c r="Q18" s="718"/>
      <c r="R18" s="744"/>
      <c r="S18" s="1189">
        <f t="shared" si="0"/>
        <v>311794151.35</v>
      </c>
      <c r="T18" s="521"/>
      <c r="U18" s="522"/>
      <c r="V18" s="523"/>
      <c r="W18" s="524"/>
      <c r="X18" s="525"/>
      <c r="Y18" s="526"/>
      <c r="Z18" s="527"/>
      <c r="AA18" s="528"/>
      <c r="AC18" s="53"/>
    </row>
    <row r="19" spans="1:27" ht="19.5" customHeight="1" thickBot="1">
      <c r="A19" s="496"/>
      <c r="B19" s="496" t="s">
        <v>229</v>
      </c>
      <c r="C19" s="761" t="s">
        <v>620</v>
      </c>
      <c r="D19" s="762" t="s">
        <v>621</v>
      </c>
      <c r="E19" s="720">
        <v>211087657.718</v>
      </c>
      <c r="F19" s="721">
        <v>211087657.718</v>
      </c>
      <c r="G19" s="729"/>
      <c r="H19" s="720">
        <v>15093288</v>
      </c>
      <c r="I19" s="721">
        <v>11077626.925</v>
      </c>
      <c r="J19" s="729"/>
      <c r="K19" s="721">
        <v>4015661.075</v>
      </c>
      <c r="L19" s="720">
        <f>M19+N19</f>
        <v>16357391</v>
      </c>
      <c r="M19" s="722">
        <f>ОУ!G4+ОУ!J12</f>
        <v>16357391</v>
      </c>
      <c r="N19" s="721"/>
      <c r="O19" s="720"/>
      <c r="P19" s="722"/>
      <c r="Q19" s="721"/>
      <c r="R19" s="742"/>
      <c r="S19" s="1189">
        <f t="shared" si="0"/>
        <v>242538336.718</v>
      </c>
      <c r="T19" s="505"/>
      <c r="U19" s="506"/>
      <c r="V19" s="507"/>
      <c r="W19" s="508"/>
      <c r="X19" s="509"/>
      <c r="Y19" s="510"/>
      <c r="Z19" s="511"/>
      <c r="AA19" s="512"/>
    </row>
    <row r="20" spans="1:27" ht="19.5" customHeight="1" thickBot="1">
      <c r="A20" s="496"/>
      <c r="B20" s="496" t="s">
        <v>230</v>
      </c>
      <c r="C20" s="759" t="s">
        <v>622</v>
      </c>
      <c r="D20" s="760" t="s">
        <v>623</v>
      </c>
      <c r="E20" s="726"/>
      <c r="F20" s="725"/>
      <c r="G20" s="728"/>
      <c r="H20" s="726">
        <v>1942200</v>
      </c>
      <c r="I20" s="725">
        <v>1425465.877</v>
      </c>
      <c r="J20" s="728"/>
      <c r="K20" s="725">
        <v>516734.123</v>
      </c>
      <c r="L20" s="726">
        <f>M20+N20</f>
        <v>11604367</v>
      </c>
      <c r="M20" s="724">
        <f>ОУ!I4+ОУ!J14-1913974</f>
        <v>11604367</v>
      </c>
      <c r="N20" s="725"/>
      <c r="O20" s="726"/>
      <c r="P20" s="724"/>
      <c r="Q20" s="725"/>
      <c r="R20" s="743"/>
      <c r="S20" s="1189">
        <f t="shared" si="0"/>
        <v>13546567</v>
      </c>
      <c r="T20" s="513"/>
      <c r="U20" s="514"/>
      <c r="V20" s="515"/>
      <c r="W20" s="516"/>
      <c r="X20" s="517"/>
      <c r="Y20" s="518"/>
      <c r="Z20" s="519"/>
      <c r="AA20" s="520"/>
    </row>
    <row r="21" spans="1:27" ht="19.5" customHeight="1" thickBot="1">
      <c r="A21" s="496"/>
      <c r="B21" s="496" t="s">
        <v>231</v>
      </c>
      <c r="C21" s="761" t="s">
        <v>624</v>
      </c>
      <c r="D21" s="762" t="s">
        <v>625</v>
      </c>
      <c r="E21" s="720">
        <v>28037158.999</v>
      </c>
      <c r="F21" s="721">
        <v>28037158.999</v>
      </c>
      <c r="G21" s="729"/>
      <c r="H21" s="720">
        <v>16362044</v>
      </c>
      <c r="I21" s="721">
        <v>3322583.198</v>
      </c>
      <c r="J21" s="729"/>
      <c r="K21" s="721">
        <v>13039460.802</v>
      </c>
      <c r="L21" s="720"/>
      <c r="M21" s="722"/>
      <c r="N21" s="721"/>
      <c r="O21" s="720"/>
      <c r="P21" s="722"/>
      <c r="Q21" s="721"/>
      <c r="R21" s="742"/>
      <c r="S21" s="1189">
        <f t="shared" si="0"/>
        <v>44399202.999</v>
      </c>
      <c r="T21" s="505"/>
      <c r="U21" s="506"/>
      <c r="V21" s="507"/>
      <c r="W21" s="508"/>
      <c r="X21" s="509"/>
      <c r="Y21" s="510"/>
      <c r="Z21" s="511"/>
      <c r="AA21" s="512"/>
    </row>
    <row r="22" spans="1:27" ht="19.5" customHeight="1" thickBot="1">
      <c r="A22" s="496"/>
      <c r="B22" s="496" t="s">
        <v>232</v>
      </c>
      <c r="C22" s="769" t="s">
        <v>626</v>
      </c>
      <c r="D22" s="770" t="s">
        <v>627</v>
      </c>
      <c r="E22" s="726">
        <v>3261316.633</v>
      </c>
      <c r="F22" s="725">
        <v>3261316.633</v>
      </c>
      <c r="G22" s="728"/>
      <c r="H22" s="726"/>
      <c r="I22" s="725"/>
      <c r="J22" s="728"/>
      <c r="K22" s="725"/>
      <c r="L22" s="726">
        <f>M22+N22</f>
        <v>8048728</v>
      </c>
      <c r="M22" s="724">
        <f>ОУ!H3+ОУ!J13+ОУ!C22</f>
        <v>8048728</v>
      </c>
      <c r="N22" s="725"/>
      <c r="O22" s="726"/>
      <c r="P22" s="724"/>
      <c r="Q22" s="725"/>
      <c r="R22" s="743"/>
      <c r="S22" s="1189">
        <f t="shared" si="0"/>
        <v>11310044.633</v>
      </c>
      <c r="T22" s="513"/>
      <c r="U22" s="514"/>
      <c r="V22" s="515"/>
      <c r="W22" s="516"/>
      <c r="X22" s="517"/>
      <c r="Y22" s="518"/>
      <c r="Z22" s="519"/>
      <c r="AA22" s="520"/>
    </row>
    <row r="23" spans="1:27" ht="19.5" customHeight="1" thickBot="1">
      <c r="A23" s="496"/>
      <c r="B23" s="496" t="s">
        <v>233</v>
      </c>
      <c r="C23" s="771" t="s">
        <v>65</v>
      </c>
      <c r="D23" s="772" t="s">
        <v>628</v>
      </c>
      <c r="E23" s="720"/>
      <c r="F23" s="721"/>
      <c r="G23" s="729"/>
      <c r="H23" s="720"/>
      <c r="I23" s="721"/>
      <c r="J23" s="729"/>
      <c r="K23" s="721"/>
      <c r="L23" s="720"/>
      <c r="M23" s="722"/>
      <c r="N23" s="721"/>
      <c r="O23" s="720"/>
      <c r="P23" s="722"/>
      <c r="Q23" s="721"/>
      <c r="R23" s="742"/>
      <c r="S23" s="1189">
        <f t="shared" si="0"/>
        <v>0</v>
      </c>
      <c r="T23" s="505"/>
      <c r="U23" s="506"/>
      <c r="V23" s="507"/>
      <c r="W23" s="508"/>
      <c r="X23" s="509"/>
      <c r="Y23" s="510"/>
      <c r="Z23" s="511"/>
      <c r="AA23" s="512"/>
    </row>
    <row r="24" spans="1:27" ht="19.5" customHeight="1" thickBot="1">
      <c r="A24" s="496"/>
      <c r="B24" s="496" t="s">
        <v>234</v>
      </c>
      <c r="C24" s="759" t="s">
        <v>629</v>
      </c>
      <c r="D24" s="760" t="s">
        <v>630</v>
      </c>
      <c r="E24" s="714">
        <v>27185893.873</v>
      </c>
      <c r="F24" s="718">
        <v>27185893.873</v>
      </c>
      <c r="G24" s="719"/>
      <c r="H24" s="714"/>
      <c r="I24" s="718"/>
      <c r="J24" s="719"/>
      <c r="K24" s="718"/>
      <c r="L24" s="714">
        <f>M24+N24</f>
        <v>31639971.461999997</v>
      </c>
      <c r="M24" s="715">
        <f>M25+M26+M27+ОУ!J15</f>
        <v>31639971.461999997</v>
      </c>
      <c r="N24" s="718"/>
      <c r="O24" s="714"/>
      <c r="P24" s="715"/>
      <c r="Q24" s="718"/>
      <c r="R24" s="744"/>
      <c r="S24" s="1189">
        <f t="shared" si="0"/>
        <v>58825865.33499999</v>
      </c>
      <c r="T24" s="521"/>
      <c r="U24" s="522"/>
      <c r="V24" s="523"/>
      <c r="W24" s="524"/>
      <c r="X24" s="525"/>
      <c r="Y24" s="526"/>
      <c r="Z24" s="527"/>
      <c r="AA24" s="528"/>
    </row>
    <row r="25" spans="1:27" ht="19.5" customHeight="1" thickBot="1">
      <c r="A25" s="496"/>
      <c r="B25" s="496" t="s">
        <v>235</v>
      </c>
      <c r="C25" s="761" t="s">
        <v>631</v>
      </c>
      <c r="D25" s="762" t="s">
        <v>632</v>
      </c>
      <c r="E25" s="720">
        <v>27185893.873</v>
      </c>
      <c r="F25" s="721">
        <v>27185893.873</v>
      </c>
      <c r="G25" s="729"/>
      <c r="H25" s="720"/>
      <c r="I25" s="721"/>
      <c r="J25" s="729"/>
      <c r="K25" s="721"/>
      <c r="L25" s="720">
        <f>M25+N25</f>
        <v>0</v>
      </c>
      <c r="M25" s="722"/>
      <c r="N25" s="721"/>
      <c r="O25" s="720"/>
      <c r="P25" s="722"/>
      <c r="Q25" s="721"/>
      <c r="R25" s="742"/>
      <c r="S25" s="1189">
        <f t="shared" si="0"/>
        <v>27185893.873</v>
      </c>
      <c r="T25" s="505"/>
      <c r="U25" s="506"/>
      <c r="V25" s="507"/>
      <c r="W25" s="508"/>
      <c r="X25" s="509"/>
      <c r="Y25" s="510"/>
      <c r="Z25" s="511"/>
      <c r="AA25" s="512"/>
    </row>
    <row r="26" spans="1:27" ht="19.5" customHeight="1" thickBot="1">
      <c r="A26" s="496"/>
      <c r="B26" s="496" t="s">
        <v>236</v>
      </c>
      <c r="C26" s="763" t="s">
        <v>62</v>
      </c>
      <c r="D26" s="764" t="s">
        <v>633</v>
      </c>
      <c r="E26" s="726"/>
      <c r="F26" s="725"/>
      <c r="G26" s="728"/>
      <c r="H26" s="726"/>
      <c r="I26" s="725"/>
      <c r="J26" s="728"/>
      <c r="K26" s="725"/>
      <c r="L26" s="726"/>
      <c r="M26" s="724"/>
      <c r="N26" s="725"/>
      <c r="O26" s="726"/>
      <c r="P26" s="724"/>
      <c r="Q26" s="725"/>
      <c r="R26" s="743"/>
      <c r="S26" s="1189">
        <f t="shared" si="0"/>
        <v>0</v>
      </c>
      <c r="T26" s="513"/>
      <c r="U26" s="514"/>
      <c r="V26" s="515"/>
      <c r="W26" s="516"/>
      <c r="X26" s="517"/>
      <c r="Y26" s="518"/>
      <c r="Z26" s="519"/>
      <c r="AA26" s="520"/>
    </row>
    <row r="27" spans="1:27" ht="19.5" customHeight="1" thickBot="1">
      <c r="A27" s="496"/>
      <c r="B27" s="496" t="s">
        <v>237</v>
      </c>
      <c r="C27" s="759" t="s">
        <v>61</v>
      </c>
      <c r="D27" s="760" t="s">
        <v>634</v>
      </c>
      <c r="E27" s="720"/>
      <c r="F27" s="721"/>
      <c r="G27" s="729"/>
      <c r="H27" s="720"/>
      <c r="I27" s="721"/>
      <c r="J27" s="729"/>
      <c r="K27" s="721"/>
      <c r="L27" s="720">
        <f>M27+N27</f>
        <v>10519554.462</v>
      </c>
      <c r="M27" s="722">
        <f>ОДХnew!C9/1000</f>
        <v>10519554.462</v>
      </c>
      <c r="N27" s="721"/>
      <c r="O27" s="720"/>
      <c r="P27" s="722"/>
      <c r="Q27" s="721"/>
      <c r="R27" s="742"/>
      <c r="S27" s="1189">
        <f t="shared" si="0"/>
        <v>10519554.462</v>
      </c>
      <c r="T27" s="505"/>
      <c r="U27" s="506"/>
      <c r="V27" s="507"/>
      <c r="W27" s="508"/>
      <c r="X27" s="509"/>
      <c r="Y27" s="510"/>
      <c r="Z27" s="511"/>
      <c r="AA27" s="512"/>
    </row>
    <row r="28" spans="1:29" ht="19.5" customHeight="1" thickBot="1">
      <c r="A28" s="496"/>
      <c r="B28" s="496" t="s">
        <v>238</v>
      </c>
      <c r="C28" s="761" t="s">
        <v>635</v>
      </c>
      <c r="D28" s="762" t="s">
        <v>636</v>
      </c>
      <c r="E28" s="714">
        <v>49575390.481</v>
      </c>
      <c r="F28" s="718">
        <v>49575390.481</v>
      </c>
      <c r="G28" s="719"/>
      <c r="H28" s="714"/>
      <c r="I28" s="718"/>
      <c r="J28" s="719"/>
      <c r="K28" s="718"/>
      <c r="L28" s="714">
        <f>M28+N28</f>
        <v>174010700</v>
      </c>
      <c r="M28" s="715">
        <f>M29+M30+M31</f>
        <v>174010700</v>
      </c>
      <c r="N28" s="715">
        <f>N29+N30+N31</f>
        <v>0</v>
      </c>
      <c r="O28" s="714"/>
      <c r="P28" s="715"/>
      <c r="Q28" s="718"/>
      <c r="R28" s="716"/>
      <c r="S28" s="1189">
        <f t="shared" si="0"/>
        <v>223586090.481</v>
      </c>
      <c r="T28" s="521"/>
      <c r="U28" s="522"/>
      <c r="V28" s="523"/>
      <c r="W28" s="524"/>
      <c r="X28" s="525"/>
      <c r="Y28" s="526"/>
      <c r="Z28" s="527"/>
      <c r="AA28" s="528"/>
      <c r="AC28" s="53"/>
    </row>
    <row r="29" spans="1:27" ht="19.5" customHeight="1" thickBot="1">
      <c r="A29" s="496"/>
      <c r="B29" s="496" t="s">
        <v>239</v>
      </c>
      <c r="C29" s="763" t="s">
        <v>637</v>
      </c>
      <c r="D29" s="764" t="s">
        <v>638</v>
      </c>
      <c r="E29" s="720">
        <v>49575390.481</v>
      </c>
      <c r="F29" s="721">
        <v>49575390.481</v>
      </c>
      <c r="G29" s="729"/>
      <c r="H29" s="720"/>
      <c r="I29" s="721"/>
      <c r="J29" s="729"/>
      <c r="K29" s="721"/>
      <c r="L29" s="720">
        <f>M29+N29</f>
        <v>128482700</v>
      </c>
      <c r="M29" s="722">
        <f>'Розница ЛС'!L26*1000</f>
        <v>128482700</v>
      </c>
      <c r="N29" s="721"/>
      <c r="O29" s="720"/>
      <c r="P29" s="722"/>
      <c r="Q29" s="721"/>
      <c r="R29" s="742"/>
      <c r="S29" s="1189">
        <f t="shared" si="0"/>
        <v>178058090.481</v>
      </c>
      <c r="T29" s="505"/>
      <c r="U29" s="506"/>
      <c r="V29" s="507"/>
      <c r="W29" s="508"/>
      <c r="X29" s="509"/>
      <c r="Y29" s="510"/>
      <c r="Z29" s="511"/>
      <c r="AA29" s="512"/>
    </row>
    <row r="30" spans="1:27" ht="19.5" customHeight="1" thickBot="1">
      <c r="A30" s="496"/>
      <c r="B30" s="496" t="s">
        <v>240</v>
      </c>
      <c r="C30" s="761" t="s">
        <v>639</v>
      </c>
      <c r="D30" s="762" t="s">
        <v>640</v>
      </c>
      <c r="E30" s="726"/>
      <c r="F30" s="725"/>
      <c r="G30" s="728"/>
      <c r="H30" s="726"/>
      <c r="I30" s="725"/>
      <c r="J30" s="728"/>
      <c r="K30" s="725"/>
      <c r="L30" s="726">
        <f>M30+N30</f>
        <v>45528000</v>
      </c>
      <c r="M30" s="724">
        <f>'Розница ЛС'!L27*1000</f>
        <v>45528000</v>
      </c>
      <c r="N30" s="725"/>
      <c r="O30" s="726"/>
      <c r="P30" s="724"/>
      <c r="Q30" s="725"/>
      <c r="R30" s="743"/>
      <c r="S30" s="1189">
        <f t="shared" si="0"/>
        <v>45528000</v>
      </c>
      <c r="T30" s="513"/>
      <c r="U30" s="514"/>
      <c r="V30" s="515"/>
      <c r="W30" s="516"/>
      <c r="X30" s="517"/>
      <c r="Y30" s="518"/>
      <c r="Z30" s="519"/>
      <c r="AA30" s="520"/>
    </row>
    <row r="31" spans="1:27" ht="19.5" customHeight="1" thickBot="1">
      <c r="A31" s="496"/>
      <c r="B31" s="496" t="s">
        <v>241</v>
      </c>
      <c r="C31" s="759" t="s">
        <v>58</v>
      </c>
      <c r="D31" s="760" t="s">
        <v>641</v>
      </c>
      <c r="E31" s="720"/>
      <c r="F31" s="721"/>
      <c r="G31" s="729"/>
      <c r="H31" s="720"/>
      <c r="I31" s="721"/>
      <c r="J31" s="729"/>
      <c r="K31" s="721"/>
      <c r="L31" s="720"/>
      <c r="M31" s="722"/>
      <c r="N31" s="721"/>
      <c r="O31" s="720"/>
      <c r="P31" s="722"/>
      <c r="Q31" s="721"/>
      <c r="R31" s="742"/>
      <c r="S31" s="1189">
        <f t="shared" si="0"/>
        <v>0</v>
      </c>
      <c r="T31" s="505"/>
      <c r="U31" s="506"/>
      <c r="V31" s="507"/>
      <c r="W31" s="508"/>
      <c r="X31" s="509"/>
      <c r="Y31" s="510"/>
      <c r="Z31" s="511"/>
      <c r="AA31" s="512"/>
    </row>
    <row r="32" spans="1:29" ht="19.5" customHeight="1" thickBot="1">
      <c r="A32" s="496"/>
      <c r="B32" s="496" t="s">
        <v>242</v>
      </c>
      <c r="C32" s="761" t="s">
        <v>642</v>
      </c>
      <c r="D32" s="762" t="s">
        <v>643</v>
      </c>
      <c r="E32" s="714">
        <v>40327277.169</v>
      </c>
      <c r="F32" s="718">
        <v>40327277.169</v>
      </c>
      <c r="G32" s="719"/>
      <c r="H32" s="714"/>
      <c r="I32" s="718"/>
      <c r="J32" s="719"/>
      <c r="K32" s="718"/>
      <c r="L32" s="714"/>
      <c r="M32" s="723"/>
      <c r="N32" s="718"/>
      <c r="O32" s="714"/>
      <c r="P32" s="715"/>
      <c r="Q32" s="718"/>
      <c r="R32" s="744"/>
      <c r="S32" s="1189">
        <f t="shared" si="0"/>
        <v>40327277.169</v>
      </c>
      <c r="T32" s="521"/>
      <c r="U32" s="522"/>
      <c r="V32" s="523"/>
      <c r="W32" s="524"/>
      <c r="X32" s="525"/>
      <c r="Y32" s="526"/>
      <c r="Z32" s="527"/>
      <c r="AA32" s="528"/>
      <c r="AC32" s="53"/>
    </row>
    <row r="33" spans="1:29" ht="19.5" customHeight="1" thickBot="1">
      <c r="A33" s="496"/>
      <c r="B33" s="496" t="s">
        <v>243</v>
      </c>
      <c r="C33" s="769" t="s">
        <v>644</v>
      </c>
      <c r="D33" s="770" t="s">
        <v>645</v>
      </c>
      <c r="E33" s="714">
        <v>2521215.317</v>
      </c>
      <c r="F33" s="718">
        <v>2521215.317</v>
      </c>
      <c r="G33" s="719"/>
      <c r="H33" s="714">
        <v>3840598</v>
      </c>
      <c r="I33" s="718">
        <v>3840598</v>
      </c>
      <c r="J33" s="719"/>
      <c r="K33" s="718"/>
      <c r="L33" s="714"/>
      <c r="M33" s="715"/>
      <c r="N33" s="718"/>
      <c r="O33" s="714"/>
      <c r="P33" s="715"/>
      <c r="Q33" s="718"/>
      <c r="R33" s="744"/>
      <c r="S33" s="1189">
        <f t="shared" si="0"/>
        <v>6361813.317</v>
      </c>
      <c r="T33" s="521"/>
      <c r="U33" s="522"/>
      <c r="V33" s="523"/>
      <c r="W33" s="524"/>
      <c r="X33" s="525"/>
      <c r="Y33" s="526"/>
      <c r="Z33" s="527"/>
      <c r="AA33" s="528"/>
      <c r="AC33" s="53"/>
    </row>
    <row r="34" spans="1:27" ht="19.5" customHeight="1" thickBot="1">
      <c r="A34" s="496"/>
      <c r="B34" s="496" t="s">
        <v>244</v>
      </c>
      <c r="C34" s="771" t="s">
        <v>646</v>
      </c>
      <c r="D34" s="772" t="s">
        <v>647</v>
      </c>
      <c r="E34" s="730">
        <v>2521215.317</v>
      </c>
      <c r="F34" s="733">
        <v>2521215.317</v>
      </c>
      <c r="G34" s="732"/>
      <c r="H34" s="730"/>
      <c r="I34" s="733"/>
      <c r="J34" s="732"/>
      <c r="K34" s="733"/>
      <c r="L34" s="730"/>
      <c r="M34" s="727"/>
      <c r="N34" s="733"/>
      <c r="O34" s="730"/>
      <c r="P34" s="731"/>
      <c r="Q34" s="733"/>
      <c r="R34" s="745"/>
      <c r="S34" s="1189">
        <f t="shared" si="0"/>
        <v>2521215.317</v>
      </c>
      <c r="T34" s="529"/>
      <c r="U34" s="530"/>
      <c r="V34" s="531"/>
      <c r="W34" s="532"/>
      <c r="X34" s="533"/>
      <c r="Y34" s="534"/>
      <c r="Z34" s="535"/>
      <c r="AA34" s="536"/>
    </row>
    <row r="35" spans="1:27" ht="19.5" customHeight="1" thickBot="1">
      <c r="A35" s="496"/>
      <c r="B35" s="496" t="s">
        <v>245</v>
      </c>
      <c r="C35" s="759" t="s">
        <v>53</v>
      </c>
      <c r="D35" s="760" t="s">
        <v>648</v>
      </c>
      <c r="E35" s="720"/>
      <c r="F35" s="721"/>
      <c r="G35" s="729"/>
      <c r="H35" s="720"/>
      <c r="I35" s="721"/>
      <c r="J35" s="729"/>
      <c r="K35" s="721"/>
      <c r="L35" s="720"/>
      <c r="M35" s="722"/>
      <c r="N35" s="721"/>
      <c r="O35" s="720"/>
      <c r="P35" s="722"/>
      <c r="Q35" s="721"/>
      <c r="R35" s="742"/>
      <c r="S35" s="1189">
        <f t="shared" si="0"/>
        <v>0</v>
      </c>
      <c r="T35" s="505"/>
      <c r="U35" s="506"/>
      <c r="V35" s="507"/>
      <c r="W35" s="508"/>
      <c r="X35" s="509"/>
      <c r="Y35" s="510"/>
      <c r="Z35" s="511"/>
      <c r="AA35" s="512"/>
    </row>
    <row r="36" spans="1:27" ht="19.5" customHeight="1" thickBot="1">
      <c r="A36" s="496"/>
      <c r="B36" s="496" t="s">
        <v>246</v>
      </c>
      <c r="C36" s="761" t="s">
        <v>52</v>
      </c>
      <c r="D36" s="762" t="s">
        <v>649</v>
      </c>
      <c r="E36" s="726"/>
      <c r="F36" s="725"/>
      <c r="G36" s="728"/>
      <c r="H36" s="726">
        <v>3840598</v>
      </c>
      <c r="I36" s="725">
        <v>3840598</v>
      </c>
      <c r="J36" s="728"/>
      <c r="K36" s="725"/>
      <c r="L36" s="726"/>
      <c r="M36" s="724"/>
      <c r="N36" s="725"/>
      <c r="O36" s="726"/>
      <c r="P36" s="724"/>
      <c r="Q36" s="725"/>
      <c r="R36" s="743"/>
      <c r="S36" s="1189">
        <f t="shared" si="0"/>
        <v>3840598</v>
      </c>
      <c r="T36" s="513"/>
      <c r="U36" s="514"/>
      <c r="V36" s="515"/>
      <c r="W36" s="516"/>
      <c r="X36" s="517"/>
      <c r="Y36" s="518"/>
      <c r="Z36" s="519"/>
      <c r="AA36" s="520"/>
    </row>
    <row r="37" spans="1:27" ht="19.5" customHeight="1" thickBot="1">
      <c r="A37" s="496"/>
      <c r="B37" s="496" t="s">
        <v>247</v>
      </c>
      <c r="C37" s="763" t="s">
        <v>51</v>
      </c>
      <c r="D37" s="764" t="s">
        <v>650</v>
      </c>
      <c r="E37" s="720"/>
      <c r="F37" s="721"/>
      <c r="G37" s="729"/>
      <c r="H37" s="720"/>
      <c r="I37" s="721"/>
      <c r="J37" s="729"/>
      <c r="K37" s="721"/>
      <c r="L37" s="720"/>
      <c r="M37" s="722"/>
      <c r="N37" s="721"/>
      <c r="O37" s="720"/>
      <c r="P37" s="722"/>
      <c r="Q37" s="721"/>
      <c r="R37" s="742"/>
      <c r="S37" s="1189">
        <f t="shared" si="0"/>
        <v>0</v>
      </c>
      <c r="T37" s="505"/>
      <c r="U37" s="506"/>
      <c r="V37" s="507"/>
      <c r="W37" s="508"/>
      <c r="X37" s="509"/>
      <c r="Y37" s="510"/>
      <c r="Z37" s="537"/>
      <c r="AA37" s="538"/>
    </row>
    <row r="38" spans="1:27" ht="19.5" customHeight="1" thickBot="1">
      <c r="A38" s="496"/>
      <c r="B38" s="496" t="s">
        <v>248</v>
      </c>
      <c r="C38" s="759" t="s">
        <v>651</v>
      </c>
      <c r="D38" s="760" t="s">
        <v>652</v>
      </c>
      <c r="E38" s="714">
        <v>4040103.179</v>
      </c>
      <c r="F38" s="718">
        <v>4040103.179</v>
      </c>
      <c r="G38" s="719"/>
      <c r="H38" s="714"/>
      <c r="I38" s="718"/>
      <c r="J38" s="719"/>
      <c r="K38" s="718"/>
      <c r="L38" s="714"/>
      <c r="M38" s="715"/>
      <c r="N38" s="718"/>
      <c r="O38" s="714"/>
      <c r="P38" s="715"/>
      <c r="Q38" s="718"/>
      <c r="R38" s="744"/>
      <c r="S38" s="1189">
        <f t="shared" si="0"/>
        <v>4040103.179</v>
      </c>
      <c r="T38" s="521"/>
      <c r="U38" s="522"/>
      <c r="V38" s="539"/>
      <c r="W38" s="540"/>
      <c r="X38" s="541"/>
      <c r="Y38" s="542"/>
      <c r="Z38" s="511"/>
      <c r="AA38" s="512"/>
    </row>
    <row r="39" spans="1:27" ht="19.5" customHeight="1" thickBot="1">
      <c r="A39" s="496"/>
      <c r="B39" s="496" t="s">
        <v>249</v>
      </c>
      <c r="C39" s="761" t="s">
        <v>48</v>
      </c>
      <c r="D39" s="762" t="s">
        <v>653</v>
      </c>
      <c r="E39" s="735"/>
      <c r="F39" s="736"/>
      <c r="G39" s="737"/>
      <c r="H39" s="735"/>
      <c r="I39" s="736"/>
      <c r="J39" s="737"/>
      <c r="K39" s="736"/>
      <c r="L39" s="735"/>
      <c r="M39" s="723"/>
      <c r="N39" s="736"/>
      <c r="O39" s="735"/>
      <c r="P39" s="722"/>
      <c r="Q39" s="721"/>
      <c r="R39" s="742"/>
      <c r="S39" s="1189">
        <f t="shared" si="0"/>
        <v>0</v>
      </c>
      <c r="T39" s="505"/>
      <c r="U39" s="506"/>
      <c r="V39" s="539"/>
      <c r="W39" s="540"/>
      <c r="X39" s="541"/>
      <c r="Y39" s="542"/>
      <c r="Z39" s="543"/>
      <c r="AA39" s="544"/>
    </row>
    <row r="40" spans="1:27" ht="19.5" customHeight="1" thickBot="1">
      <c r="A40" s="496"/>
      <c r="B40" s="496" t="s">
        <v>250</v>
      </c>
      <c r="C40" s="763" t="s">
        <v>654</v>
      </c>
      <c r="D40" s="764" t="s">
        <v>655</v>
      </c>
      <c r="E40" s="726">
        <v>4040103.179</v>
      </c>
      <c r="F40" s="725">
        <v>4040103.179</v>
      </c>
      <c r="G40" s="728"/>
      <c r="H40" s="726"/>
      <c r="I40" s="725"/>
      <c r="J40" s="728"/>
      <c r="K40" s="725"/>
      <c r="L40" s="726"/>
      <c r="M40" s="724"/>
      <c r="N40" s="725"/>
      <c r="O40" s="726"/>
      <c r="P40" s="724"/>
      <c r="Q40" s="725"/>
      <c r="R40" s="743"/>
      <c r="S40" s="1189">
        <f t="shared" si="0"/>
        <v>4040103.179</v>
      </c>
      <c r="T40" s="513"/>
      <c r="U40" s="514"/>
      <c r="V40" s="515"/>
      <c r="W40" s="516"/>
      <c r="X40" s="517"/>
      <c r="Y40" s="518"/>
      <c r="Z40" s="519"/>
      <c r="AA40" s="520"/>
    </row>
    <row r="41" spans="1:27" s="368" customFormat="1" ht="19.5" customHeight="1" thickBot="1">
      <c r="A41" s="951"/>
      <c r="B41" s="951" t="s">
        <v>251</v>
      </c>
      <c r="C41" s="761" t="s">
        <v>656</v>
      </c>
      <c r="D41" s="762" t="s">
        <v>657</v>
      </c>
      <c r="E41" s="734"/>
      <c r="F41" s="717"/>
      <c r="G41" s="739"/>
      <c r="H41" s="734"/>
      <c r="I41" s="717"/>
      <c r="J41" s="739"/>
      <c r="K41" s="717"/>
      <c r="L41" s="734"/>
      <c r="M41" s="738"/>
      <c r="N41" s="717"/>
      <c r="O41" s="734"/>
      <c r="P41" s="738"/>
      <c r="Q41" s="717"/>
      <c r="R41" s="746"/>
      <c r="S41" s="1189">
        <f t="shared" si="0"/>
        <v>0</v>
      </c>
      <c r="T41" s="952"/>
      <c r="U41" s="953"/>
      <c r="V41" s="507"/>
      <c r="W41" s="508"/>
      <c r="X41" s="509"/>
      <c r="Y41" s="510"/>
      <c r="Z41" s="511"/>
      <c r="AA41" s="512"/>
    </row>
    <row r="42" spans="1:27" ht="19.5" customHeight="1" thickBot="1">
      <c r="A42" s="496"/>
      <c r="B42" s="496" t="s">
        <v>252</v>
      </c>
      <c r="C42" s="759" t="s">
        <v>658</v>
      </c>
      <c r="D42" s="760" t="s">
        <v>659</v>
      </c>
      <c r="E42" s="714">
        <v>1035901.1</v>
      </c>
      <c r="F42" s="718">
        <v>1035901.1</v>
      </c>
      <c r="G42" s="719"/>
      <c r="H42" s="714"/>
      <c r="I42" s="718"/>
      <c r="J42" s="719"/>
      <c r="K42" s="718"/>
      <c r="L42" s="714"/>
      <c r="M42" s="715"/>
      <c r="N42" s="718"/>
      <c r="O42" s="714"/>
      <c r="P42" s="738"/>
      <c r="Q42" s="717"/>
      <c r="R42" s="746"/>
      <c r="S42" s="1189">
        <f t="shared" si="0"/>
        <v>1035901.1</v>
      </c>
      <c r="T42" s="545"/>
      <c r="U42" s="546"/>
      <c r="V42" s="523"/>
      <c r="W42" s="524"/>
      <c r="X42" s="525"/>
      <c r="Y42" s="526"/>
      <c r="Z42" s="527"/>
      <c r="AA42" s="528"/>
    </row>
    <row r="43" spans="1:29" ht="19.5" customHeight="1" thickBot="1">
      <c r="A43" s="496"/>
      <c r="B43" s="496" t="s">
        <v>253</v>
      </c>
      <c r="C43" s="761" t="s">
        <v>143</v>
      </c>
      <c r="D43" s="762" t="s">
        <v>660</v>
      </c>
      <c r="E43" s="720">
        <v>24178215.044</v>
      </c>
      <c r="F43" s="721">
        <v>24178215.044</v>
      </c>
      <c r="G43" s="729"/>
      <c r="H43" s="720"/>
      <c r="I43" s="721"/>
      <c r="J43" s="729"/>
      <c r="K43" s="721"/>
      <c r="L43" s="720"/>
      <c r="M43" s="722"/>
      <c r="N43" s="721"/>
      <c r="O43" s="720">
        <v>1268801.778</v>
      </c>
      <c r="P43" s="722"/>
      <c r="Q43" s="721">
        <v>1268801.778</v>
      </c>
      <c r="R43" s="742"/>
      <c r="S43" s="1189">
        <f t="shared" si="0"/>
        <v>25447016.822</v>
      </c>
      <c r="T43" s="505"/>
      <c r="U43" s="506"/>
      <c r="V43" s="507"/>
      <c r="W43" s="508"/>
      <c r="X43" s="509"/>
      <c r="Y43" s="510"/>
      <c r="Z43" s="511"/>
      <c r="AA43" s="512"/>
      <c r="AC43" s="53"/>
    </row>
    <row r="44" spans="1:30" s="1150" customFormat="1" ht="19.5" customHeight="1" thickBot="1">
      <c r="A44" s="1183"/>
      <c r="B44" s="1183" t="s">
        <v>254</v>
      </c>
      <c r="C44" s="769" t="s">
        <v>521</v>
      </c>
      <c r="D44" s="770"/>
      <c r="E44" s="1184">
        <v>738092275.393</v>
      </c>
      <c r="F44" s="1185">
        <v>738092275.393</v>
      </c>
      <c r="G44" s="1186"/>
      <c r="H44" s="1184">
        <v>51340593</v>
      </c>
      <c r="I44" s="1185">
        <v>19666274</v>
      </c>
      <c r="J44" s="1186"/>
      <c r="K44" s="1185">
        <v>31674319</v>
      </c>
      <c r="L44" s="1184">
        <f>L10+L14+L18+L24+L28+L32+L33+L38+L42+L43</f>
        <v>280917521.32</v>
      </c>
      <c r="M44" s="1187"/>
      <c r="N44" s="1185"/>
      <c r="O44" s="1184">
        <v>3261232.778</v>
      </c>
      <c r="P44" s="1187"/>
      <c r="Q44" s="1185">
        <v>3261232.778</v>
      </c>
      <c r="R44" s="1188"/>
      <c r="S44" s="1189">
        <f>E44+H44+L44+O44+R44</f>
        <v>1073611622.491</v>
      </c>
      <c r="T44" s="1190"/>
      <c r="U44" s="1191"/>
      <c r="V44" s="1192"/>
      <c r="W44" s="1193"/>
      <c r="X44" s="1194"/>
      <c r="Y44" s="1195"/>
      <c r="Z44" s="1196"/>
      <c r="AA44" s="1197"/>
      <c r="AC44" s="1167"/>
      <c r="AD44" s="1167"/>
    </row>
    <row r="45" spans="5:19" s="368" customFormat="1" ht="13.5">
      <c r="E45" s="53"/>
      <c r="H45" s="53"/>
      <c r="L45" s="53"/>
      <c r="S45" s="1198"/>
    </row>
    <row r="46" spans="12:19" s="368" customFormat="1" ht="13.5">
      <c r="L46" s="748"/>
      <c r="S46" s="1167"/>
    </row>
    <row r="47" ht="13.5">
      <c r="L47" s="747"/>
    </row>
  </sheetData>
  <sheetProtection/>
  <mergeCells count="8">
    <mergeCell ref="T3:T5"/>
    <mergeCell ref="C5:D5"/>
    <mergeCell ref="E3:G3"/>
    <mergeCell ref="H3:N3"/>
    <mergeCell ref="O3:Q3"/>
    <mergeCell ref="R3:R4"/>
    <mergeCell ref="S3:S5"/>
    <mergeCell ref="C3:C4"/>
  </mergeCells>
  <printOptions/>
  <pageMargins left="0.7" right="0.7" top="0.75" bottom="0.75" header="0.3" footer="0.3"/>
  <pageSetup fitToHeight="0" fitToWidth="1" horizontalDpi="300" verticalDpi="300" orientation="landscape" paperSize="9" scale="44" r:id="rId1"/>
</worksheet>
</file>

<file path=xl/worksheets/sheet6.xml><?xml version="1.0" encoding="utf-8"?>
<worksheet xmlns="http://schemas.openxmlformats.org/spreadsheetml/2006/main" xmlns:r="http://schemas.openxmlformats.org/officeDocument/2006/relationships">
  <sheetPr codeName="Sheet3">
    <pageSetUpPr fitToPage="1"/>
  </sheetPr>
  <dimension ref="B2:AP82"/>
  <sheetViews>
    <sheetView showGridLines="0" zoomScale="90" zoomScaleNormal="90" zoomScalePageLayoutView="0" workbookViewId="0" topLeftCell="A1">
      <pane xSplit="4" ySplit="4" topLeftCell="U29" activePane="bottomRight" state="frozen"/>
      <selection pane="topLeft" activeCell="T4" sqref="T4"/>
      <selection pane="topRight" activeCell="T4" sqref="T4"/>
      <selection pane="bottomLeft" activeCell="T4" sqref="T4"/>
      <selection pane="bottomRight" activeCell="AM60" sqref="AM60:AM61"/>
    </sheetView>
  </sheetViews>
  <sheetFormatPr defaultColWidth="9.00390625" defaultRowHeight="16.5" outlineLevelRow="1"/>
  <cols>
    <col min="1" max="1" width="4.875" style="800" hidden="1" customWidth="1"/>
    <col min="2" max="2" width="10.50390625" style="800" hidden="1" customWidth="1"/>
    <col min="3" max="3" width="6.00390625" style="800" customWidth="1"/>
    <col min="4" max="4" width="15.375" style="800" customWidth="1"/>
    <col min="5" max="35" width="8.125" style="800" customWidth="1"/>
    <col min="36" max="36" width="8.125" style="816" customWidth="1"/>
    <col min="37" max="38" width="8.125" style="800" customWidth="1"/>
    <col min="39" max="39" width="8.125" style="1182" customWidth="1"/>
    <col min="40" max="40" width="2.375" style="800" hidden="1" customWidth="1"/>
    <col min="41" max="41" width="18.50390625" style="816" customWidth="1"/>
    <col min="42" max="16384" width="9.00390625" style="800" customWidth="1"/>
  </cols>
  <sheetData>
    <row r="1" ht="12" hidden="1" thickBot="1"/>
    <row r="2" spans="5:39" ht="12" hidden="1" thickBot="1">
      <c r="E2" s="800" t="s">
        <v>220</v>
      </c>
      <c r="F2" s="800" t="s">
        <v>221</v>
      </c>
      <c r="G2" s="800" t="s">
        <v>222</v>
      </c>
      <c r="H2" s="800" t="s">
        <v>223</v>
      </c>
      <c r="I2" s="800" t="s">
        <v>224</v>
      </c>
      <c r="J2" s="800" t="s">
        <v>225</v>
      </c>
      <c r="K2" s="800" t="s">
        <v>226</v>
      </c>
      <c r="L2" s="800" t="s">
        <v>227</v>
      </c>
      <c r="M2" s="800" t="s">
        <v>228</v>
      </c>
      <c r="N2" s="800" t="s">
        <v>229</v>
      </c>
      <c r="O2" s="800" t="s">
        <v>230</v>
      </c>
      <c r="P2" s="800" t="s">
        <v>231</v>
      </c>
      <c r="Q2" s="800" t="s">
        <v>232</v>
      </c>
      <c r="R2" s="800" t="s">
        <v>233</v>
      </c>
      <c r="S2" s="800" t="s">
        <v>234</v>
      </c>
      <c r="T2" s="800" t="s">
        <v>235</v>
      </c>
      <c r="U2" s="800" t="s">
        <v>236</v>
      </c>
      <c r="V2" s="800" t="s">
        <v>237</v>
      </c>
      <c r="W2" s="800" t="s">
        <v>238</v>
      </c>
      <c r="X2" s="800" t="s">
        <v>239</v>
      </c>
      <c r="Y2" s="800" t="s">
        <v>240</v>
      </c>
      <c r="Z2" s="800" t="s">
        <v>241</v>
      </c>
      <c r="AA2" s="800" t="s">
        <v>242</v>
      </c>
      <c r="AB2" s="800" t="s">
        <v>243</v>
      </c>
      <c r="AC2" s="800" t="s">
        <v>244</v>
      </c>
      <c r="AD2" s="800" t="s">
        <v>245</v>
      </c>
      <c r="AE2" s="800" t="s">
        <v>246</v>
      </c>
      <c r="AF2" s="800" t="s">
        <v>247</v>
      </c>
      <c r="AG2" s="800" t="s">
        <v>248</v>
      </c>
      <c r="AH2" s="800" t="s">
        <v>249</v>
      </c>
      <c r="AI2" s="800" t="s">
        <v>250</v>
      </c>
      <c r="AJ2" s="816" t="s">
        <v>251</v>
      </c>
      <c r="AK2" s="800" t="s">
        <v>252</v>
      </c>
      <c r="AL2" s="800" t="s">
        <v>253</v>
      </c>
      <c r="AM2" s="1182" t="s">
        <v>254</v>
      </c>
    </row>
    <row r="3" spans="3:42" s="599" customFormat="1" ht="40.5" customHeight="1">
      <c r="C3" s="986"/>
      <c r="D3" s="987" t="s">
        <v>663</v>
      </c>
      <c r="E3" s="988" t="s">
        <v>605</v>
      </c>
      <c r="F3" s="977" t="s">
        <v>607</v>
      </c>
      <c r="G3" s="977" t="s">
        <v>608</v>
      </c>
      <c r="H3" s="977" t="s">
        <v>610</v>
      </c>
      <c r="I3" s="988" t="s">
        <v>612</v>
      </c>
      <c r="J3" s="977" t="s">
        <v>69</v>
      </c>
      <c r="K3" s="977" t="s">
        <v>68</v>
      </c>
      <c r="L3" s="977" t="s">
        <v>617</v>
      </c>
      <c r="M3" s="988" t="s">
        <v>664</v>
      </c>
      <c r="N3" s="977" t="s">
        <v>620</v>
      </c>
      <c r="O3" s="977" t="s">
        <v>622</v>
      </c>
      <c r="P3" s="977" t="s">
        <v>624</v>
      </c>
      <c r="Q3" s="977" t="s">
        <v>626</v>
      </c>
      <c r="R3" s="977" t="s">
        <v>65</v>
      </c>
      <c r="S3" s="988" t="s">
        <v>629</v>
      </c>
      <c r="T3" s="977" t="s">
        <v>631</v>
      </c>
      <c r="U3" s="977" t="s">
        <v>62</v>
      </c>
      <c r="V3" s="977" t="s">
        <v>665</v>
      </c>
      <c r="W3" s="988" t="s">
        <v>635</v>
      </c>
      <c r="X3" s="977" t="s">
        <v>637</v>
      </c>
      <c r="Y3" s="977" t="s">
        <v>639</v>
      </c>
      <c r="Z3" s="977" t="s">
        <v>58</v>
      </c>
      <c r="AA3" s="988" t="s">
        <v>642</v>
      </c>
      <c r="AB3" s="988" t="s">
        <v>644</v>
      </c>
      <c r="AC3" s="977" t="s">
        <v>646</v>
      </c>
      <c r="AD3" s="977" t="s">
        <v>53</v>
      </c>
      <c r="AE3" s="977" t="s">
        <v>52</v>
      </c>
      <c r="AF3" s="977" t="s">
        <v>51</v>
      </c>
      <c r="AG3" s="988" t="s">
        <v>651</v>
      </c>
      <c r="AH3" s="977" t="s">
        <v>48</v>
      </c>
      <c r="AI3" s="977" t="s">
        <v>654</v>
      </c>
      <c r="AJ3" s="974" t="s">
        <v>656</v>
      </c>
      <c r="AK3" s="988" t="s">
        <v>658</v>
      </c>
      <c r="AL3" s="989" t="s">
        <v>143</v>
      </c>
      <c r="AM3" s="1277" t="s">
        <v>521</v>
      </c>
      <c r="AN3" s="1277" t="s">
        <v>521</v>
      </c>
      <c r="AP3" s="993"/>
    </row>
    <row r="4" spans="3:42" s="599" customFormat="1" ht="40.5" customHeight="1" thickBot="1">
      <c r="C4" s="990" t="s">
        <v>603</v>
      </c>
      <c r="D4" s="962"/>
      <c r="E4" s="991" t="s">
        <v>666</v>
      </c>
      <c r="F4" s="992" t="s">
        <v>606</v>
      </c>
      <c r="G4" s="992" t="s">
        <v>609</v>
      </c>
      <c r="H4" s="992" t="s">
        <v>611</v>
      </c>
      <c r="I4" s="988" t="s">
        <v>613</v>
      </c>
      <c r="J4" s="992" t="s">
        <v>615</v>
      </c>
      <c r="K4" s="992" t="s">
        <v>616</v>
      </c>
      <c r="L4" s="992" t="s">
        <v>618</v>
      </c>
      <c r="M4" s="988" t="s">
        <v>619</v>
      </c>
      <c r="N4" s="992" t="s">
        <v>621</v>
      </c>
      <c r="O4" s="992" t="s">
        <v>623</v>
      </c>
      <c r="P4" s="992" t="s">
        <v>625</v>
      </c>
      <c r="Q4" s="992" t="s">
        <v>627</v>
      </c>
      <c r="R4" s="992" t="s">
        <v>628</v>
      </c>
      <c r="S4" s="991" t="s">
        <v>630</v>
      </c>
      <c r="T4" s="992" t="s">
        <v>632</v>
      </c>
      <c r="U4" s="992" t="s">
        <v>633</v>
      </c>
      <c r="V4" s="992" t="s">
        <v>667</v>
      </c>
      <c r="W4" s="991" t="s">
        <v>636</v>
      </c>
      <c r="X4" s="992" t="s">
        <v>638</v>
      </c>
      <c r="Y4" s="992" t="s">
        <v>640</v>
      </c>
      <c r="Z4" s="992" t="s">
        <v>641</v>
      </c>
      <c r="AA4" s="991" t="s">
        <v>643</v>
      </c>
      <c r="AB4" s="991" t="s">
        <v>645</v>
      </c>
      <c r="AC4" s="992" t="s">
        <v>647</v>
      </c>
      <c r="AD4" s="992" t="s">
        <v>648</v>
      </c>
      <c r="AE4" s="992" t="s">
        <v>649</v>
      </c>
      <c r="AF4" s="992" t="s">
        <v>668</v>
      </c>
      <c r="AG4" s="991" t="s">
        <v>652</v>
      </c>
      <c r="AH4" s="992" t="s">
        <v>653</v>
      </c>
      <c r="AI4" s="992" t="s">
        <v>655</v>
      </c>
      <c r="AJ4" s="783" t="s">
        <v>657</v>
      </c>
      <c r="AK4" s="991" t="s">
        <v>659</v>
      </c>
      <c r="AL4" s="991" t="s">
        <v>660</v>
      </c>
      <c r="AM4" s="1277"/>
      <c r="AN4" s="1277"/>
      <c r="AP4" s="993"/>
    </row>
    <row r="5" spans="2:39" ht="23.25" customHeight="1">
      <c r="B5" s="800" t="s">
        <v>149</v>
      </c>
      <c r="C5" s="809" t="s">
        <v>21</v>
      </c>
      <c r="D5" s="760" t="s">
        <v>544</v>
      </c>
      <c r="E5" s="994">
        <f>F5+G5+H5</f>
        <v>426872874.27</v>
      </c>
      <c r="F5" s="994">
        <f>F6+F7</f>
        <v>258149401.70799994</v>
      </c>
      <c r="G5" s="994">
        <f>G6+G7</f>
        <v>20055142.688</v>
      </c>
      <c r="H5" s="994">
        <f>H6+H7</f>
        <v>148668329.874</v>
      </c>
      <c r="I5" s="995"/>
      <c r="J5" s="994"/>
      <c r="K5" s="996"/>
      <c r="L5" s="994"/>
      <c r="M5" s="995">
        <f>N5+O5+P5+Q5+R5</f>
        <v>281979333.841</v>
      </c>
      <c r="N5" s="994">
        <f>N6+N7-26687947</f>
        <v>179213049.652</v>
      </c>
      <c r="O5" s="996">
        <f>O6+O7</f>
        <v>15439056.004000008</v>
      </c>
      <c r="P5" s="994">
        <f>P6+P7</f>
        <v>84137194.752</v>
      </c>
      <c r="Q5" s="996">
        <f>Q6+Q7</f>
        <v>3190033.433</v>
      </c>
      <c r="R5" s="994"/>
      <c r="S5" s="995"/>
      <c r="T5" s="994"/>
      <c r="U5" s="996"/>
      <c r="V5" s="994"/>
      <c r="W5" s="995"/>
      <c r="X5" s="994"/>
      <c r="Y5" s="996"/>
      <c r="Z5" s="994"/>
      <c r="AA5" s="995"/>
      <c r="AB5" s="995"/>
      <c r="AC5" s="994"/>
      <c r="AD5" s="996"/>
      <c r="AE5" s="996"/>
      <c r="AF5" s="994"/>
      <c r="AG5" s="995">
        <v>4040103.179</v>
      </c>
      <c r="AH5" s="997"/>
      <c r="AI5" s="996">
        <v>4040103.179</v>
      </c>
      <c r="AJ5" s="994"/>
      <c r="AK5" s="995">
        <v>1035901.1</v>
      </c>
      <c r="AL5" s="994"/>
      <c r="AM5" s="1205">
        <f>E5+I5+M5+S5+W5+AA5+AB5+AG5+AK5</f>
        <v>713928212.3900001</v>
      </c>
    </row>
    <row r="6" spans="2:39" ht="23.25" customHeight="1" outlineLevel="1">
      <c r="B6" s="800" t="s">
        <v>150</v>
      </c>
      <c r="C6" s="810" t="s">
        <v>545</v>
      </c>
      <c r="D6" s="762" t="s">
        <v>546</v>
      </c>
      <c r="E6" s="998">
        <f>F6+G6+H6</f>
        <v>416254138.38</v>
      </c>
      <c r="F6" s="999">
        <f>F9+F12+F15</f>
        <v>247530665.81799996</v>
      </c>
      <c r="G6" s="1000">
        <f>G9+G12+G15</f>
        <v>20055142.688</v>
      </c>
      <c r="H6" s="998">
        <f>H9+H12+H15</f>
        <v>148668329.874</v>
      </c>
      <c r="I6" s="1001"/>
      <c r="J6" s="998"/>
      <c r="K6" s="1002"/>
      <c r="L6" s="1003"/>
      <c r="M6" s="1004">
        <f>N6+O6+P6+Q6+R6</f>
        <v>308667280.841</v>
      </c>
      <c r="N6" s="998">
        <f>N9+N12+N15-7035397.68</f>
        <v>205900996.652</v>
      </c>
      <c r="O6" s="1000">
        <f>O9+O12+O15</f>
        <v>15439056.004000008</v>
      </c>
      <c r="P6" s="998">
        <f>P9+P11+P15</f>
        <v>84137194.752</v>
      </c>
      <c r="Q6" s="1000">
        <v>3190033.433</v>
      </c>
      <c r="R6" s="998"/>
      <c r="S6" s="1005"/>
      <c r="T6" s="998"/>
      <c r="U6" s="1000"/>
      <c r="V6" s="998"/>
      <c r="W6" s="1001"/>
      <c r="X6" s="998"/>
      <c r="Y6" s="1000"/>
      <c r="Z6" s="998"/>
      <c r="AA6" s="1001"/>
      <c r="AB6" s="1001"/>
      <c r="AC6" s="998"/>
      <c r="AD6" s="1000"/>
      <c r="AE6" s="1000"/>
      <c r="AF6" s="998"/>
      <c r="AG6" s="1001">
        <v>4040103.179</v>
      </c>
      <c r="AH6" s="1006"/>
      <c r="AI6" s="1000">
        <v>4040103.179</v>
      </c>
      <c r="AJ6" s="998"/>
      <c r="AK6" s="1001">
        <v>1035901.1</v>
      </c>
      <c r="AL6" s="998"/>
      <c r="AM6" s="1206">
        <f>E6+I6+M6+S6+W6+AA6+AB6+AG6+AK6</f>
        <v>729997423.5</v>
      </c>
    </row>
    <row r="7" spans="2:41" ht="23.25" customHeight="1" outlineLevel="1">
      <c r="B7" s="800" t="s">
        <v>159</v>
      </c>
      <c r="C7" s="811" t="s">
        <v>17</v>
      </c>
      <c r="D7" s="764" t="s">
        <v>547</v>
      </c>
      <c r="E7" s="998">
        <f>F7+G7+H7</f>
        <v>10618735.89</v>
      </c>
      <c r="F7" s="999">
        <f>F10+F13+F20</f>
        <v>10618735.89</v>
      </c>
      <c r="G7" s="1000">
        <f>G10+G13+G20</f>
        <v>0</v>
      </c>
      <c r="H7" s="1000">
        <f>H10+H13+H20</f>
        <v>0</v>
      </c>
      <c r="I7" s="1001"/>
      <c r="J7" s="998"/>
      <c r="K7" s="1007"/>
      <c r="L7" s="1008"/>
      <c r="M7" s="1004"/>
      <c r="N7" s="1008"/>
      <c r="O7" s="1007"/>
      <c r="P7" s="1008"/>
      <c r="Q7" s="1007"/>
      <c r="R7" s="1008"/>
      <c r="S7" s="1001"/>
      <c r="T7" s="998"/>
      <c r="U7" s="1000"/>
      <c r="V7" s="998"/>
      <c r="W7" s="1001"/>
      <c r="X7" s="998"/>
      <c r="Y7" s="1000"/>
      <c r="Z7" s="998"/>
      <c r="AA7" s="1001"/>
      <c r="AB7" s="1001"/>
      <c r="AC7" s="998"/>
      <c r="AD7" s="1000"/>
      <c r="AE7" s="1000"/>
      <c r="AF7" s="998"/>
      <c r="AG7" s="1001"/>
      <c r="AH7" s="1006"/>
      <c r="AI7" s="1000"/>
      <c r="AJ7" s="998"/>
      <c r="AK7" s="1001"/>
      <c r="AL7" s="998"/>
      <c r="AM7" s="1206">
        <v>4233397.89</v>
      </c>
      <c r="AO7" s="853"/>
    </row>
    <row r="8" spans="2:39" ht="23.25" customHeight="1">
      <c r="B8" s="800" t="s">
        <v>164</v>
      </c>
      <c r="C8" s="809" t="s">
        <v>22</v>
      </c>
      <c r="D8" s="760" t="s">
        <v>548</v>
      </c>
      <c r="E8" s="1009">
        <f>F8+G8+H8</f>
        <v>412069204.566</v>
      </c>
      <c r="F8" s="1010">
        <f>F9+F10</f>
        <v>245672865.36699998</v>
      </c>
      <c r="G8" s="1011">
        <v>20055142.688</v>
      </c>
      <c r="H8" s="1009">
        <v>146341196.511</v>
      </c>
      <c r="I8" s="1012"/>
      <c r="J8" s="1009"/>
      <c r="K8" s="1011"/>
      <c r="L8" s="1009"/>
      <c r="M8" s="1012">
        <v>1359895.871</v>
      </c>
      <c r="N8" s="1009">
        <v>597481.215</v>
      </c>
      <c r="O8" s="1011"/>
      <c r="P8" s="1009"/>
      <c r="Q8" s="1011">
        <v>762414.656</v>
      </c>
      <c r="R8" s="1009"/>
      <c r="S8" s="1013"/>
      <c r="T8" s="1014"/>
      <c r="U8" s="1015"/>
      <c r="V8" s="1014"/>
      <c r="W8" s="1013"/>
      <c r="X8" s="1014"/>
      <c r="Y8" s="1015"/>
      <c r="Z8" s="1014"/>
      <c r="AA8" s="1013"/>
      <c r="AB8" s="1013"/>
      <c r="AC8" s="1014"/>
      <c r="AD8" s="1015"/>
      <c r="AE8" s="1015"/>
      <c r="AF8" s="1014"/>
      <c r="AG8" s="1013">
        <v>3977656.98</v>
      </c>
      <c r="AH8" s="1016"/>
      <c r="AI8" s="1015">
        <v>3977656.98</v>
      </c>
      <c r="AJ8" s="1014"/>
      <c r="AK8" s="1013">
        <v>1035901.1</v>
      </c>
      <c r="AL8" s="1014"/>
      <c r="AM8" s="1207">
        <v>407072112.428</v>
      </c>
    </row>
    <row r="9" spans="2:39" ht="23.25" customHeight="1" outlineLevel="1">
      <c r="B9" s="800" t="s">
        <v>151</v>
      </c>
      <c r="C9" s="810" t="s">
        <v>14</v>
      </c>
      <c r="D9" s="762" t="s">
        <v>549</v>
      </c>
      <c r="E9" s="1009">
        <f>F9+G9+H9</f>
        <v>401511391.676</v>
      </c>
      <c r="F9" s="1010">
        <f>(230068921.389+31371087+ОУ!F6+ОУ!F7+ОУ!F9+ОУ!F10+ОУ!F11+ОУ!J10+ОУ!J11+(ОДХnew!C12/1000))-52705657.77</f>
        <v>235054129.47699997</v>
      </c>
      <c r="G9" s="1011">
        <v>20055142.688</v>
      </c>
      <c r="H9" s="1009">
        <f>146341196.511+ОУ!J7</f>
        <v>146402119.511</v>
      </c>
      <c r="I9" s="1012"/>
      <c r="J9" s="1009"/>
      <c r="K9" s="1011"/>
      <c r="L9" s="1009"/>
      <c r="M9" s="1012">
        <v>1359895.871</v>
      </c>
      <c r="N9" s="1009">
        <f>597481.215+ОУ!G6+ОУ!G7+ОУ!G9+ОУ!G10+ОУ!G11</f>
        <v>1124157.2149999999</v>
      </c>
      <c r="O9" s="1011">
        <f>ОУ!I6+ОУ!I7+ОУ!I9+ОУ!I10+ОУ!I11</f>
        <v>24670</v>
      </c>
      <c r="P9" s="1009"/>
      <c r="Q9" s="1011">
        <f>762414.656+ОУ!H6+ОУ!H7+ОУ!H9+ОУ!H10+ОУ!H11</f>
        <v>1169540.656</v>
      </c>
      <c r="R9" s="1009"/>
      <c r="S9" s="1012"/>
      <c r="T9" s="1009"/>
      <c r="U9" s="1011"/>
      <c r="V9" s="1009"/>
      <c r="W9" s="1012"/>
      <c r="X9" s="1009"/>
      <c r="Y9" s="1011"/>
      <c r="Z9" s="1009"/>
      <c r="AA9" s="1012"/>
      <c r="AB9" s="1012"/>
      <c r="AC9" s="1009"/>
      <c r="AD9" s="1011"/>
      <c r="AE9" s="1011"/>
      <c r="AF9" s="1009"/>
      <c r="AG9" s="1012">
        <v>3977656.98</v>
      </c>
      <c r="AH9" s="1017"/>
      <c r="AI9" s="1011">
        <v>3977656.98</v>
      </c>
      <c r="AJ9" s="1009"/>
      <c r="AK9" s="1012">
        <v>1035901.1</v>
      </c>
      <c r="AL9" s="1009"/>
      <c r="AM9" s="1208">
        <v>402838714.538</v>
      </c>
    </row>
    <row r="10" spans="2:39" ht="23.25" customHeight="1" outlineLevel="1">
      <c r="B10" s="800" t="s">
        <v>160</v>
      </c>
      <c r="C10" s="811" t="s">
        <v>550</v>
      </c>
      <c r="D10" s="764" t="s">
        <v>551</v>
      </c>
      <c r="E10" s="1009">
        <v>4233397.89</v>
      </c>
      <c r="F10" s="1010">
        <f>4233397.89+ОУ!F8+ОУ!J8</f>
        <v>10618735.89</v>
      </c>
      <c r="G10" s="1011"/>
      <c r="H10" s="1009"/>
      <c r="I10" s="1012"/>
      <c r="J10" s="1009"/>
      <c r="K10" s="1011"/>
      <c r="L10" s="1009"/>
      <c r="M10" s="1012"/>
      <c r="N10" s="1009">
        <f>ОУ!G8</f>
        <v>0</v>
      </c>
      <c r="O10" s="1011"/>
      <c r="P10" s="1009"/>
      <c r="Q10" s="1011"/>
      <c r="R10" s="1009"/>
      <c r="S10" s="1012"/>
      <c r="T10" s="1009"/>
      <c r="U10" s="1011"/>
      <c r="V10" s="1009"/>
      <c r="W10" s="1012"/>
      <c r="X10" s="1009"/>
      <c r="Y10" s="1011"/>
      <c r="Z10" s="1009"/>
      <c r="AA10" s="1012"/>
      <c r="AB10" s="1012"/>
      <c r="AC10" s="1009"/>
      <c r="AD10" s="1011"/>
      <c r="AE10" s="1011"/>
      <c r="AF10" s="1009"/>
      <c r="AG10" s="1012"/>
      <c r="AH10" s="1017"/>
      <c r="AI10" s="1011"/>
      <c r="AJ10" s="1009"/>
      <c r="AK10" s="1012"/>
      <c r="AL10" s="1009"/>
      <c r="AM10" s="1208">
        <v>4233397.89</v>
      </c>
    </row>
    <row r="11" spans="2:39" ht="23.25" customHeight="1">
      <c r="B11" s="800" t="s">
        <v>165</v>
      </c>
      <c r="C11" s="810" t="s">
        <v>23</v>
      </c>
      <c r="D11" s="762" t="s">
        <v>552</v>
      </c>
      <c r="E11" s="1009">
        <v>11979169.704</v>
      </c>
      <c r="F11" s="1010">
        <v>9712959.341</v>
      </c>
      <c r="G11" s="1011"/>
      <c r="H11" s="1009">
        <v>2266210.363</v>
      </c>
      <c r="I11" s="1012"/>
      <c r="J11" s="1009"/>
      <c r="K11" s="1011"/>
      <c r="L11" s="1009"/>
      <c r="M11" s="1012">
        <v>9510731.551</v>
      </c>
      <c r="N11" s="1009">
        <v>7083112.774</v>
      </c>
      <c r="O11" s="1011"/>
      <c r="P11" s="1009"/>
      <c r="Q11" s="1011">
        <v>2427618.777</v>
      </c>
      <c r="R11" s="1009"/>
      <c r="S11" s="1012"/>
      <c r="T11" s="1009"/>
      <c r="U11" s="1011"/>
      <c r="V11" s="1009"/>
      <c r="W11" s="1012"/>
      <c r="X11" s="1009"/>
      <c r="Y11" s="1011"/>
      <c r="Z11" s="1009"/>
      <c r="AA11" s="1012"/>
      <c r="AB11" s="1012"/>
      <c r="AC11" s="1009"/>
      <c r="AD11" s="1011"/>
      <c r="AE11" s="1011"/>
      <c r="AF11" s="1009"/>
      <c r="AG11" s="1012">
        <v>62446.199</v>
      </c>
      <c r="AH11" s="1017"/>
      <c r="AI11" s="1011">
        <v>62446.199</v>
      </c>
      <c r="AJ11" s="1009"/>
      <c r="AK11" s="1012"/>
      <c r="AL11" s="1009"/>
      <c r="AM11" s="1208">
        <v>21552347.454</v>
      </c>
    </row>
    <row r="12" spans="2:39" ht="23.25" customHeight="1" outlineLevel="1">
      <c r="B12" s="800" t="s">
        <v>152</v>
      </c>
      <c r="C12" s="809" t="s">
        <v>15</v>
      </c>
      <c r="D12" s="760" t="s">
        <v>553</v>
      </c>
      <c r="E12" s="1009">
        <v>11979169.704</v>
      </c>
      <c r="F12" s="1010">
        <v>9712959.341</v>
      </c>
      <c r="G12" s="1011"/>
      <c r="H12" s="1009">
        <v>2266210.363</v>
      </c>
      <c r="I12" s="1012"/>
      <c r="J12" s="1009"/>
      <c r="K12" s="1011"/>
      <c r="L12" s="1009"/>
      <c r="M12" s="1012">
        <v>9510731.551</v>
      </c>
      <c r="N12" s="1009">
        <v>7083112.774</v>
      </c>
      <c r="O12" s="1011"/>
      <c r="P12" s="1009"/>
      <c r="Q12" s="1011">
        <v>2427618.777</v>
      </c>
      <c r="R12" s="1009"/>
      <c r="S12" s="1012"/>
      <c r="T12" s="1009"/>
      <c r="U12" s="1011"/>
      <c r="V12" s="1009"/>
      <c r="W12" s="1012"/>
      <c r="X12" s="1009"/>
      <c r="Y12" s="1011"/>
      <c r="Z12" s="1009"/>
      <c r="AA12" s="1012"/>
      <c r="AB12" s="1012"/>
      <c r="AC12" s="1009"/>
      <c r="AD12" s="1011"/>
      <c r="AE12" s="1011"/>
      <c r="AF12" s="1009"/>
      <c r="AG12" s="1012">
        <v>62446.199</v>
      </c>
      <c r="AH12" s="1017"/>
      <c r="AI12" s="1011">
        <v>62446.199</v>
      </c>
      <c r="AJ12" s="1009"/>
      <c r="AK12" s="1012"/>
      <c r="AL12" s="1009"/>
      <c r="AM12" s="1208">
        <v>21552347.454</v>
      </c>
    </row>
    <row r="13" spans="2:39" ht="23.25" customHeight="1" outlineLevel="1">
      <c r="B13" s="800" t="s">
        <v>161</v>
      </c>
      <c r="C13" s="810" t="s">
        <v>18</v>
      </c>
      <c r="D13" s="762" t="s">
        <v>554</v>
      </c>
      <c r="E13" s="1009"/>
      <c r="F13" s="1010"/>
      <c r="G13" s="1011"/>
      <c r="H13" s="1009"/>
      <c r="I13" s="1012"/>
      <c r="J13" s="1009"/>
      <c r="K13" s="1011"/>
      <c r="L13" s="1009"/>
      <c r="M13" s="1012"/>
      <c r="N13" s="1009"/>
      <c r="O13" s="1011"/>
      <c r="P13" s="1009"/>
      <c r="Q13" s="1011"/>
      <c r="R13" s="1009"/>
      <c r="S13" s="1012"/>
      <c r="T13" s="1009"/>
      <c r="U13" s="1011"/>
      <c r="V13" s="1009"/>
      <c r="W13" s="1012"/>
      <c r="X13" s="1009"/>
      <c r="Y13" s="1011"/>
      <c r="Z13" s="1009"/>
      <c r="AA13" s="1012"/>
      <c r="AB13" s="1012"/>
      <c r="AC13" s="1009"/>
      <c r="AD13" s="1011"/>
      <c r="AE13" s="1011"/>
      <c r="AF13" s="1009"/>
      <c r="AG13" s="1012"/>
      <c r="AH13" s="1017"/>
      <c r="AI13" s="1011"/>
      <c r="AJ13" s="1009"/>
      <c r="AK13" s="1012"/>
      <c r="AL13" s="1009"/>
      <c r="AM13" s="1208"/>
    </row>
    <row r="14" spans="2:39" ht="23.25" customHeight="1">
      <c r="B14" s="800" t="s">
        <v>166</v>
      </c>
      <c r="C14" s="812" t="s">
        <v>24</v>
      </c>
      <c r="D14" s="766" t="s">
        <v>555</v>
      </c>
      <c r="E14" s="1018"/>
      <c r="F14" s="1019"/>
      <c r="G14" s="1020"/>
      <c r="H14" s="1018"/>
      <c r="I14" s="1021"/>
      <c r="J14" s="1018"/>
      <c r="K14" s="1020"/>
      <c r="L14" s="1018"/>
      <c r="M14" s="1021">
        <f>N14+O14+P14+Q14+R14</f>
        <v>300138354.637</v>
      </c>
      <c r="N14" s="1018">
        <f>N15+N20</f>
        <v>204729124.34300002</v>
      </c>
      <c r="O14" s="1020">
        <f>O15+O20</f>
        <v>15414386.004000008</v>
      </c>
      <c r="P14" s="1018">
        <v>73617640.29</v>
      </c>
      <c r="Q14" s="1020">
        <f>Q15+Q16+Q17+Q18+Q19</f>
        <v>6377204</v>
      </c>
      <c r="R14" s="1018"/>
      <c r="S14" s="1021"/>
      <c r="T14" s="1018"/>
      <c r="U14" s="1020"/>
      <c r="V14" s="1018"/>
      <c r="W14" s="1021"/>
      <c r="X14" s="1018"/>
      <c r="Y14" s="1020"/>
      <c r="Z14" s="1018"/>
      <c r="AA14" s="1021"/>
      <c r="AB14" s="1021"/>
      <c r="AC14" s="1018"/>
      <c r="AD14" s="1020"/>
      <c r="AE14" s="1020"/>
      <c r="AF14" s="1018"/>
      <c r="AG14" s="1021"/>
      <c r="AH14" s="1022"/>
      <c r="AI14" s="1020"/>
      <c r="AJ14" s="1018"/>
      <c r="AK14" s="1021"/>
      <c r="AL14" s="1018"/>
      <c r="AM14" s="1209">
        <v>405486027.317</v>
      </c>
    </row>
    <row r="15" spans="2:39" ht="23.25" customHeight="1" outlineLevel="1">
      <c r="B15" s="800" t="s">
        <v>153</v>
      </c>
      <c r="C15" s="809" t="s">
        <v>556</v>
      </c>
      <c r="D15" s="760" t="s">
        <v>557</v>
      </c>
      <c r="E15" s="1009">
        <f>E16+E17+E18+E19</f>
        <v>0</v>
      </c>
      <c r="F15" s="1009">
        <f>F16+F17+F18+F19</f>
        <v>2763577</v>
      </c>
      <c r="G15" s="1009">
        <f>G16+G17+G18+G19</f>
        <v>0</v>
      </c>
      <c r="H15" s="1009">
        <f>H16+H17+H18+H19</f>
        <v>0</v>
      </c>
      <c r="I15" s="1012"/>
      <c r="J15" s="1009"/>
      <c r="K15" s="1011"/>
      <c r="L15" s="1009"/>
      <c r="M15" s="1012">
        <f>N15+O15+P15+Q15+R15</f>
        <v>304280705.09900004</v>
      </c>
      <c r="N15" s="1009">
        <f>N16+N18+N17+N19-29218437.29</f>
        <v>204729124.34300002</v>
      </c>
      <c r="O15" s="1011">
        <f>O16+O17+O18+O19</f>
        <v>15414386.004000008</v>
      </c>
      <c r="P15" s="1009">
        <f>P16+P17+P18+P19</f>
        <v>84137194.752</v>
      </c>
      <c r="Q15" s="1011"/>
      <c r="R15" s="1009"/>
      <c r="S15" s="1012"/>
      <c r="T15" s="1009"/>
      <c r="U15" s="1011"/>
      <c r="V15" s="1009"/>
      <c r="W15" s="1012"/>
      <c r="X15" s="1009"/>
      <c r="Y15" s="1011"/>
      <c r="Z15" s="1009"/>
      <c r="AA15" s="1012"/>
      <c r="AB15" s="1012"/>
      <c r="AC15" s="1009"/>
      <c r="AD15" s="1011"/>
      <c r="AE15" s="1011"/>
      <c r="AF15" s="1009"/>
      <c r="AG15" s="1012"/>
      <c r="AH15" s="1017"/>
      <c r="AI15" s="1011"/>
      <c r="AJ15" s="1009"/>
      <c r="AK15" s="1012"/>
      <c r="AL15" s="1009"/>
      <c r="AM15" s="1208">
        <v>405486027.317</v>
      </c>
    </row>
    <row r="16" spans="2:39" ht="23.25" customHeight="1">
      <c r="B16" s="800" t="s">
        <v>154</v>
      </c>
      <c r="C16" s="813" t="s">
        <v>121</v>
      </c>
      <c r="D16" s="768" t="s">
        <v>558</v>
      </c>
      <c r="E16" s="1009"/>
      <c r="F16" s="1010">
        <f>ОУ!F12</f>
        <v>1741113</v>
      </c>
      <c r="G16" s="1011"/>
      <c r="H16" s="1009"/>
      <c r="I16" s="1012"/>
      <c r="J16" s="1009"/>
      <c r="K16" s="1011"/>
      <c r="L16" s="1009"/>
      <c r="M16" s="1012"/>
      <c r="N16" s="1009">
        <f>(233440733.173+ОУ!G12+ОУ!J12)-14956202.54</f>
        <v>232169812.63300002</v>
      </c>
      <c r="O16" s="1011">
        <f>ОУ!I12</f>
        <v>218849</v>
      </c>
      <c r="P16" s="1009"/>
      <c r="Q16" s="1011">
        <f>ОУ!H12</f>
        <v>345486</v>
      </c>
      <c r="R16" s="1009"/>
      <c r="S16" s="1012"/>
      <c r="T16" s="1009"/>
      <c r="U16" s="1011"/>
      <c r="V16" s="1009"/>
      <c r="W16" s="1012"/>
      <c r="X16" s="1009"/>
      <c r="Y16" s="1011"/>
      <c r="Z16" s="1009"/>
      <c r="AA16" s="1012"/>
      <c r="AB16" s="1012"/>
      <c r="AC16" s="1009"/>
      <c r="AD16" s="1011"/>
      <c r="AE16" s="1011"/>
      <c r="AF16" s="1009"/>
      <c r="AG16" s="1012"/>
      <c r="AH16" s="1017"/>
      <c r="AI16" s="1011"/>
      <c r="AJ16" s="1009"/>
      <c r="AK16" s="1012"/>
      <c r="AL16" s="1009"/>
      <c r="AM16" s="1208">
        <v>233440733.173</v>
      </c>
    </row>
    <row r="17" spans="2:39" ht="23.25" customHeight="1">
      <c r="B17" s="800" t="s">
        <v>155</v>
      </c>
      <c r="C17" s="810" t="s">
        <v>122</v>
      </c>
      <c r="D17" s="762" t="s">
        <v>559</v>
      </c>
      <c r="E17" s="1009"/>
      <c r="F17" s="1010">
        <f>ОУ!F14</f>
        <v>332728</v>
      </c>
      <c r="G17" s="1011"/>
      <c r="H17" s="1009"/>
      <c r="I17" s="1012"/>
      <c r="J17" s="1009"/>
      <c r="K17" s="1011"/>
      <c r="L17" s="1009"/>
      <c r="M17" s="1012">
        <v>98427653.854</v>
      </c>
      <c r="N17" s="1009">
        <f>ОУ!G14</f>
        <v>276848</v>
      </c>
      <c r="O17" s="1011">
        <f>(98427653.854+ОУ!I14+ОУ!J14)-96485453.85</f>
        <v>15056550.004000008</v>
      </c>
      <c r="P17" s="1009"/>
      <c r="Q17" s="1011">
        <f>ОУ!H14</f>
        <v>53595</v>
      </c>
      <c r="R17" s="1009"/>
      <c r="S17" s="1012"/>
      <c r="T17" s="1009"/>
      <c r="U17" s="1011"/>
      <c r="V17" s="1009"/>
      <c r="W17" s="1012"/>
      <c r="X17" s="1009"/>
      <c r="Y17" s="1011"/>
      <c r="Z17" s="1009"/>
      <c r="AA17" s="1012"/>
      <c r="AB17" s="1012"/>
      <c r="AC17" s="1009"/>
      <c r="AD17" s="1011"/>
      <c r="AE17" s="1011"/>
      <c r="AF17" s="1009"/>
      <c r="AG17" s="1012"/>
      <c r="AH17" s="1017"/>
      <c r="AI17" s="1011"/>
      <c r="AJ17" s="1009"/>
      <c r="AK17" s="1012"/>
      <c r="AL17" s="1009"/>
      <c r="AM17" s="1208">
        <v>98427653.854</v>
      </c>
    </row>
    <row r="18" spans="2:39" ht="23.25" customHeight="1" thickBot="1">
      <c r="B18" s="800" t="s">
        <v>156</v>
      </c>
      <c r="C18" s="814" t="s">
        <v>123</v>
      </c>
      <c r="D18" s="770" t="s">
        <v>560</v>
      </c>
      <c r="E18" s="1009"/>
      <c r="F18" s="1010">
        <f>ОУ!F13</f>
        <v>689736</v>
      </c>
      <c r="G18" s="1011"/>
      <c r="H18" s="1009"/>
      <c r="I18" s="1012"/>
      <c r="J18" s="1009"/>
      <c r="K18" s="1011"/>
      <c r="L18" s="1009"/>
      <c r="M18" s="1012">
        <v>32564184.999</v>
      </c>
      <c r="N18" s="1009">
        <f>ОУ!G13</f>
        <v>1500901</v>
      </c>
      <c r="O18" s="1011">
        <f>ОУ!I13</f>
        <v>138987</v>
      </c>
      <c r="P18" s="1009">
        <v>32564184.999</v>
      </c>
      <c r="Q18" s="1011">
        <f>ОУ!H13+ОУ!J13</f>
        <v>5978123</v>
      </c>
      <c r="R18" s="1009"/>
      <c r="S18" s="1012"/>
      <c r="T18" s="1009"/>
      <c r="U18" s="1011"/>
      <c r="V18" s="1009"/>
      <c r="W18" s="1012"/>
      <c r="X18" s="1009"/>
      <c r="Y18" s="1011"/>
      <c r="Z18" s="1009"/>
      <c r="AA18" s="1012"/>
      <c r="AB18" s="1012"/>
      <c r="AC18" s="1009"/>
      <c r="AD18" s="1011"/>
      <c r="AE18" s="1011"/>
      <c r="AF18" s="1009"/>
      <c r="AG18" s="1012"/>
      <c r="AH18" s="1017"/>
      <c r="AI18" s="1011"/>
      <c r="AJ18" s="1009"/>
      <c r="AK18" s="1012"/>
      <c r="AL18" s="1009"/>
      <c r="AM18" s="1208">
        <v>32564184.999</v>
      </c>
    </row>
    <row r="19" spans="2:39" ht="23.25" customHeight="1" thickBot="1">
      <c r="B19" s="800" t="s">
        <v>157</v>
      </c>
      <c r="C19" s="815" t="s">
        <v>297</v>
      </c>
      <c r="D19" s="772" t="s">
        <v>561</v>
      </c>
      <c r="E19" s="1009"/>
      <c r="F19" s="1010"/>
      <c r="G19" s="1011"/>
      <c r="H19" s="1009"/>
      <c r="I19" s="1012"/>
      <c r="J19" s="1009"/>
      <c r="K19" s="1011"/>
      <c r="L19" s="1009"/>
      <c r="M19" s="1012">
        <v>41053455.291</v>
      </c>
      <c r="N19" s="1009"/>
      <c r="O19" s="1011"/>
      <c r="P19" s="1009">
        <f>41053455.291+ОДХnew!C9/1000</f>
        <v>51573009.753</v>
      </c>
      <c r="Q19" s="1011"/>
      <c r="R19" s="1009"/>
      <c r="S19" s="1012"/>
      <c r="T19" s="1009"/>
      <c r="U19" s="1011"/>
      <c r="V19" s="1009"/>
      <c r="W19" s="1012"/>
      <c r="X19" s="1009"/>
      <c r="Y19" s="1011"/>
      <c r="Z19" s="1009"/>
      <c r="AA19" s="1012"/>
      <c r="AB19" s="1012"/>
      <c r="AC19" s="1009"/>
      <c r="AD19" s="1011"/>
      <c r="AE19" s="1011"/>
      <c r="AF19" s="1009"/>
      <c r="AG19" s="1012"/>
      <c r="AH19" s="1017"/>
      <c r="AI19" s="1011"/>
      <c r="AJ19" s="1009"/>
      <c r="AK19" s="1012"/>
      <c r="AL19" s="1009"/>
      <c r="AM19" s="1208">
        <v>41053455.291</v>
      </c>
    </row>
    <row r="20" spans="2:39" ht="23.25" customHeight="1" outlineLevel="1">
      <c r="B20" s="800" t="s">
        <v>162</v>
      </c>
      <c r="C20" s="809" t="s">
        <v>19</v>
      </c>
      <c r="D20" s="760" t="s">
        <v>562</v>
      </c>
      <c r="E20" s="1009"/>
      <c r="F20" s="1010"/>
      <c r="G20" s="1011"/>
      <c r="H20" s="1009"/>
      <c r="I20" s="1012"/>
      <c r="J20" s="1009"/>
      <c r="K20" s="1011"/>
      <c r="L20" s="1009"/>
      <c r="M20" s="1012"/>
      <c r="N20" s="1023"/>
      <c r="O20" s="1011"/>
      <c r="P20" s="1009"/>
      <c r="Q20" s="1011"/>
      <c r="R20" s="1009"/>
      <c r="S20" s="1012"/>
      <c r="T20" s="1023"/>
      <c r="U20" s="1011"/>
      <c r="V20" s="1024"/>
      <c r="W20" s="1012"/>
      <c r="X20" s="1023"/>
      <c r="Y20" s="1011"/>
      <c r="Z20" s="1024"/>
      <c r="AA20" s="1012"/>
      <c r="AB20" s="1012"/>
      <c r="AC20" s="1009"/>
      <c r="AD20" s="1011"/>
      <c r="AE20" s="1011"/>
      <c r="AF20" s="1009"/>
      <c r="AG20" s="1012"/>
      <c r="AH20" s="1017"/>
      <c r="AI20" s="1011"/>
      <c r="AJ20" s="1009"/>
      <c r="AK20" s="1012"/>
      <c r="AL20" s="1009"/>
      <c r="AM20" s="1208"/>
    </row>
    <row r="21" spans="2:39" ht="23.25" customHeight="1">
      <c r="B21" s="800" t="s">
        <v>190</v>
      </c>
      <c r="C21" s="810" t="s">
        <v>25</v>
      </c>
      <c r="D21" s="762" t="s">
        <v>563</v>
      </c>
      <c r="E21" s="1009"/>
      <c r="F21" s="1010"/>
      <c r="G21" s="1011"/>
      <c r="H21" s="1009"/>
      <c r="I21" s="1012"/>
      <c r="J21" s="1009"/>
      <c r="K21" s="1011"/>
      <c r="L21" s="1009"/>
      <c r="M21" s="1012"/>
      <c r="N21" s="1009"/>
      <c r="O21" s="1011"/>
      <c r="P21" s="1009"/>
      <c r="Q21" s="1011"/>
      <c r="R21" s="1009"/>
      <c r="S21" s="1012"/>
      <c r="T21" s="1009"/>
      <c r="U21" s="1011"/>
      <c r="V21" s="1009"/>
      <c r="W21" s="1012"/>
      <c r="X21" s="1009"/>
      <c r="Y21" s="1011"/>
      <c r="Z21" s="1009"/>
      <c r="AA21" s="1012"/>
      <c r="AB21" s="1012"/>
      <c r="AC21" s="1009"/>
      <c r="AD21" s="1011"/>
      <c r="AE21" s="1011"/>
      <c r="AF21" s="1009"/>
      <c r="AG21" s="1012"/>
      <c r="AH21" s="1017"/>
      <c r="AI21" s="1011"/>
      <c r="AJ21" s="1009"/>
      <c r="AK21" s="1012"/>
      <c r="AL21" s="1009"/>
      <c r="AM21" s="1208"/>
    </row>
    <row r="22" spans="2:39" ht="23.25" customHeight="1" outlineLevel="1">
      <c r="B22" s="800" t="s">
        <v>158</v>
      </c>
      <c r="C22" s="811" t="s">
        <v>16</v>
      </c>
      <c r="D22" s="764" t="s">
        <v>564</v>
      </c>
      <c r="E22" s="1009"/>
      <c r="F22" s="1010"/>
      <c r="G22" s="1011"/>
      <c r="H22" s="1009"/>
      <c r="I22" s="1012"/>
      <c r="J22" s="1009"/>
      <c r="K22" s="1011"/>
      <c r="L22" s="1009"/>
      <c r="M22" s="1012"/>
      <c r="N22" s="1009"/>
      <c r="O22" s="1011"/>
      <c r="P22" s="1009"/>
      <c r="Q22" s="1011"/>
      <c r="R22" s="1009"/>
      <c r="S22" s="1012"/>
      <c r="T22" s="1009"/>
      <c r="U22" s="1011"/>
      <c r="V22" s="1009"/>
      <c r="W22" s="1012"/>
      <c r="X22" s="1009"/>
      <c r="Y22" s="1011"/>
      <c r="Z22" s="1009"/>
      <c r="AA22" s="1012"/>
      <c r="AB22" s="1012"/>
      <c r="AC22" s="1009"/>
      <c r="AD22" s="1011"/>
      <c r="AE22" s="1011"/>
      <c r="AF22" s="1009"/>
      <c r="AG22" s="1012"/>
      <c r="AH22" s="1017"/>
      <c r="AI22" s="1011"/>
      <c r="AJ22" s="1009"/>
      <c r="AK22" s="1012"/>
      <c r="AL22" s="1009"/>
      <c r="AM22" s="1208"/>
    </row>
    <row r="23" spans="2:39" ht="23.25" customHeight="1" outlineLevel="1">
      <c r="B23" s="800" t="s">
        <v>163</v>
      </c>
      <c r="C23" s="809" t="s">
        <v>20</v>
      </c>
      <c r="D23" s="760" t="s">
        <v>565</v>
      </c>
      <c r="E23" s="1025"/>
      <c r="F23" s="1026"/>
      <c r="G23" s="1027"/>
      <c r="H23" s="1025"/>
      <c r="I23" s="1028"/>
      <c r="J23" s="1025"/>
      <c r="K23" s="1027"/>
      <c r="L23" s="1025"/>
      <c r="M23" s="1028"/>
      <c r="N23" s="1025"/>
      <c r="O23" s="1027"/>
      <c r="P23" s="1025"/>
      <c r="Q23" s="1027"/>
      <c r="R23" s="1025"/>
      <c r="S23" s="1028"/>
      <c r="T23" s="1025"/>
      <c r="U23" s="1027"/>
      <c r="V23" s="1025"/>
      <c r="W23" s="1028"/>
      <c r="X23" s="1025"/>
      <c r="Y23" s="1027"/>
      <c r="Z23" s="1025"/>
      <c r="AA23" s="1028"/>
      <c r="AB23" s="1028"/>
      <c r="AC23" s="1025"/>
      <c r="AD23" s="1027"/>
      <c r="AE23" s="1027"/>
      <c r="AF23" s="1025"/>
      <c r="AG23" s="1028"/>
      <c r="AH23" s="1029"/>
      <c r="AI23" s="1027"/>
      <c r="AJ23" s="1025"/>
      <c r="AK23" s="1028"/>
      <c r="AL23" s="1025"/>
      <c r="AM23" s="1210"/>
    </row>
    <row r="24" spans="2:41" ht="23.25" customHeight="1">
      <c r="B24" s="800" t="s">
        <v>189</v>
      </c>
      <c r="C24" s="810" t="s">
        <v>566</v>
      </c>
      <c r="D24" s="762" t="s">
        <v>567</v>
      </c>
      <c r="E24" s="998"/>
      <c r="F24" s="999"/>
      <c r="G24" s="1000"/>
      <c r="H24" s="998"/>
      <c r="I24" s="1001">
        <v>259804</v>
      </c>
      <c r="J24" s="998">
        <v>259804</v>
      </c>
      <c r="K24" s="1000"/>
      <c r="L24" s="998"/>
      <c r="M24" s="1001">
        <f>N24</f>
        <v>20511</v>
      </c>
      <c r="N24" s="1030">
        <f>N25</f>
        <v>20511</v>
      </c>
      <c r="O24" s="1000"/>
      <c r="P24" s="998"/>
      <c r="Q24" s="1000"/>
      <c r="R24" s="998"/>
      <c r="S24" s="1004"/>
      <c r="T24" s="1008"/>
      <c r="U24" s="1007"/>
      <c r="V24" s="1008"/>
      <c r="W24" s="1004"/>
      <c r="X24" s="1008"/>
      <c r="Y24" s="1007"/>
      <c r="Z24" s="1008"/>
      <c r="AA24" s="1004"/>
      <c r="AB24" s="1004"/>
      <c r="AC24" s="1008"/>
      <c r="AD24" s="1007"/>
      <c r="AE24" s="1007"/>
      <c r="AF24" s="1008"/>
      <c r="AG24" s="1004"/>
      <c r="AH24" s="1031"/>
      <c r="AI24" s="1007"/>
      <c r="AJ24" s="1032"/>
      <c r="AK24" s="1032"/>
      <c r="AL24" s="1008"/>
      <c r="AM24" s="1211">
        <v>259804</v>
      </c>
      <c r="AO24" s="853"/>
    </row>
    <row r="25" spans="2:39" ht="23.25" customHeight="1">
      <c r="B25" s="800" t="s">
        <v>186</v>
      </c>
      <c r="C25" s="811" t="s">
        <v>26</v>
      </c>
      <c r="D25" s="764" t="s">
        <v>568</v>
      </c>
      <c r="E25" s="1033"/>
      <c r="F25" s="1034">
        <f>ОУ!F17+ОУ!F18+ОУ!F19</f>
        <v>0</v>
      </c>
      <c r="G25" s="1035"/>
      <c r="H25" s="1033"/>
      <c r="I25" s="1036"/>
      <c r="J25" s="1033"/>
      <c r="K25" s="1035"/>
      <c r="L25" s="1033"/>
      <c r="M25" s="1036"/>
      <c r="N25" s="1037">
        <f>ОУ!G21</f>
        <v>20511</v>
      </c>
      <c r="O25" s="1035"/>
      <c r="P25" s="1033"/>
      <c r="Q25" s="1035"/>
      <c r="R25" s="1033"/>
      <c r="S25" s="1036"/>
      <c r="T25" s="1037"/>
      <c r="U25" s="1035"/>
      <c r="V25" s="1038"/>
      <c r="W25" s="1036"/>
      <c r="X25" s="1037"/>
      <c r="Y25" s="1035"/>
      <c r="Z25" s="1038"/>
      <c r="AA25" s="1036"/>
      <c r="AB25" s="1036"/>
      <c r="AC25" s="1033"/>
      <c r="AD25" s="1035"/>
      <c r="AE25" s="1035"/>
      <c r="AF25" s="1033"/>
      <c r="AG25" s="1036"/>
      <c r="AH25" s="1039"/>
      <c r="AI25" s="1035"/>
      <c r="AJ25" s="1033"/>
      <c r="AK25" s="1036"/>
      <c r="AL25" s="1033"/>
      <c r="AM25" s="1212"/>
    </row>
    <row r="26" spans="2:39" ht="23.25" customHeight="1">
      <c r="B26" s="800" t="s">
        <v>187</v>
      </c>
      <c r="C26" s="810" t="s">
        <v>27</v>
      </c>
      <c r="D26" s="762" t="s">
        <v>569</v>
      </c>
      <c r="E26" s="1018"/>
      <c r="F26" s="1019"/>
      <c r="G26" s="1020"/>
      <c r="H26" s="1018"/>
      <c r="I26" s="1021"/>
      <c r="J26" s="1018"/>
      <c r="K26" s="1020"/>
      <c r="L26" s="1018"/>
      <c r="M26" s="1021"/>
      <c r="N26" s="1018"/>
      <c r="O26" s="1020"/>
      <c r="P26" s="1018"/>
      <c r="Q26" s="1020"/>
      <c r="R26" s="1018"/>
      <c r="S26" s="1021"/>
      <c r="T26" s="1018"/>
      <c r="U26" s="1020"/>
      <c r="V26" s="1018"/>
      <c r="W26" s="1021"/>
      <c r="X26" s="1018"/>
      <c r="Y26" s="1020"/>
      <c r="Z26" s="1018"/>
      <c r="AA26" s="1021"/>
      <c r="AB26" s="1021"/>
      <c r="AC26" s="1018"/>
      <c r="AD26" s="1020"/>
      <c r="AE26" s="1020"/>
      <c r="AF26" s="1018"/>
      <c r="AG26" s="1021"/>
      <c r="AH26" s="1022"/>
      <c r="AI26" s="1020"/>
      <c r="AJ26" s="1018"/>
      <c r="AK26" s="1021"/>
      <c r="AL26" s="1018"/>
      <c r="AM26" s="1209"/>
    </row>
    <row r="27" spans="2:39" ht="23.25" customHeight="1">
      <c r="B27" s="800" t="s">
        <v>188</v>
      </c>
      <c r="C27" s="809" t="s">
        <v>28</v>
      </c>
      <c r="D27" s="760" t="s">
        <v>570</v>
      </c>
      <c r="E27" s="1009"/>
      <c r="F27" s="1010"/>
      <c r="G27" s="1011"/>
      <c r="H27" s="1009"/>
      <c r="I27" s="1012"/>
      <c r="J27" s="1009"/>
      <c r="K27" s="1011"/>
      <c r="L27" s="1009"/>
      <c r="M27" s="1012"/>
      <c r="N27" s="1009"/>
      <c r="O27" s="1011"/>
      <c r="P27" s="1009"/>
      <c r="Q27" s="1011"/>
      <c r="R27" s="1009"/>
      <c r="S27" s="1012"/>
      <c r="T27" s="1009"/>
      <c r="U27" s="1011"/>
      <c r="V27" s="1009"/>
      <c r="W27" s="1012"/>
      <c r="X27" s="1009"/>
      <c r="Y27" s="1011"/>
      <c r="Z27" s="1009"/>
      <c r="AA27" s="1012"/>
      <c r="AB27" s="1012"/>
      <c r="AC27" s="1009"/>
      <c r="AD27" s="1011"/>
      <c r="AE27" s="1011"/>
      <c r="AF27" s="1009"/>
      <c r="AG27" s="1012"/>
      <c r="AH27" s="1017"/>
      <c r="AI27" s="1011"/>
      <c r="AJ27" s="1009"/>
      <c r="AK27" s="1012"/>
      <c r="AL27" s="1009"/>
      <c r="AM27" s="1208"/>
    </row>
    <row r="28" spans="2:39" ht="23.25" customHeight="1">
      <c r="B28" s="800" t="s">
        <v>192</v>
      </c>
      <c r="C28" s="810" t="s">
        <v>29</v>
      </c>
      <c r="D28" s="762" t="s">
        <v>571</v>
      </c>
      <c r="E28" s="1018"/>
      <c r="F28" s="1019"/>
      <c r="G28" s="1020"/>
      <c r="H28" s="1018"/>
      <c r="I28" s="1021"/>
      <c r="J28" s="1018"/>
      <c r="K28" s="1020"/>
      <c r="L28" s="1018"/>
      <c r="M28" s="1021"/>
      <c r="N28" s="1018"/>
      <c r="O28" s="1020"/>
      <c r="P28" s="1018"/>
      <c r="Q28" s="1020"/>
      <c r="R28" s="1018"/>
      <c r="S28" s="1021"/>
      <c r="T28" s="1018"/>
      <c r="U28" s="1020"/>
      <c r="V28" s="1018"/>
      <c r="W28" s="1021"/>
      <c r="X28" s="1018"/>
      <c r="Y28" s="1020"/>
      <c r="Z28" s="1018"/>
      <c r="AA28" s="1021"/>
      <c r="AB28" s="1021"/>
      <c r="AC28" s="1018"/>
      <c r="AD28" s="1020"/>
      <c r="AE28" s="1020"/>
      <c r="AF28" s="1018"/>
      <c r="AG28" s="1021"/>
      <c r="AH28" s="1022"/>
      <c r="AI28" s="1020"/>
      <c r="AJ28" s="1018"/>
      <c r="AK28" s="1021"/>
      <c r="AL28" s="1018"/>
      <c r="AM28" s="1209"/>
    </row>
    <row r="29" spans="2:41" ht="23.25" customHeight="1">
      <c r="B29" s="800" t="s">
        <v>167</v>
      </c>
      <c r="C29" s="812" t="s">
        <v>572</v>
      </c>
      <c r="D29" s="766" t="s">
        <v>573</v>
      </c>
      <c r="E29" s="998">
        <v>1339656.8</v>
      </c>
      <c r="F29" s="999">
        <v>144346.1</v>
      </c>
      <c r="G29" s="1000"/>
      <c r="H29" s="998">
        <v>1195310.7</v>
      </c>
      <c r="I29" s="1001"/>
      <c r="J29" s="998"/>
      <c r="K29" s="1000"/>
      <c r="L29" s="998"/>
      <c r="M29" s="1001">
        <f>N29+O29+P29+Q29+R29</f>
        <v>1693047.0999999999</v>
      </c>
      <c r="N29" s="998">
        <f>851.6+ОУ!G15</f>
        <v>368535.6</v>
      </c>
      <c r="O29" s="998">
        <f>851.6+ОУ!I15</f>
        <v>22336.6</v>
      </c>
      <c r="P29" s="998"/>
      <c r="Q29" s="1000">
        <f>ОУ!H15+58287.9</f>
        <v>1300510.9</v>
      </c>
      <c r="R29" s="998">
        <f>ОУ!J21</f>
        <v>1664</v>
      </c>
      <c r="S29" s="1001">
        <f>T29</f>
        <v>55341708.55</v>
      </c>
      <c r="T29" s="998">
        <f>34221291.55+ОУ!J15</f>
        <v>55341708.55</v>
      </c>
      <c r="U29" s="1000"/>
      <c r="V29" s="998"/>
      <c r="W29" s="1001"/>
      <c r="X29" s="998"/>
      <c r="Y29" s="1000"/>
      <c r="Z29" s="998"/>
      <c r="AA29" s="1001"/>
      <c r="AB29" s="1001"/>
      <c r="AC29" s="998"/>
      <c r="AD29" s="1000"/>
      <c r="AE29" s="1000"/>
      <c r="AF29" s="998"/>
      <c r="AG29" s="1001"/>
      <c r="AH29" s="1006"/>
      <c r="AI29" s="1000"/>
      <c r="AJ29" s="998"/>
      <c r="AK29" s="1001"/>
      <c r="AL29" s="998"/>
      <c r="AM29" s="1206">
        <v>35620087.85</v>
      </c>
      <c r="AO29" s="853"/>
    </row>
    <row r="30" spans="2:39" ht="23.25" customHeight="1">
      <c r="B30" s="800" t="s">
        <v>168</v>
      </c>
      <c r="C30" s="809" t="s">
        <v>30</v>
      </c>
      <c r="D30" s="760" t="s">
        <v>574</v>
      </c>
      <c r="E30" s="1018"/>
      <c r="F30" s="1019"/>
      <c r="G30" s="1020"/>
      <c r="H30" s="1018"/>
      <c r="I30" s="1021"/>
      <c r="J30" s="1018"/>
      <c r="K30" s="1020"/>
      <c r="L30" s="1018"/>
      <c r="M30" s="1021"/>
      <c r="N30" s="1018"/>
      <c r="O30" s="1020"/>
      <c r="P30" s="1018"/>
      <c r="Q30" s="1020"/>
      <c r="R30" s="1018"/>
      <c r="S30" s="1021"/>
      <c r="T30" s="1018"/>
      <c r="U30" s="1020"/>
      <c r="V30" s="1018"/>
      <c r="W30" s="1021"/>
      <c r="X30" s="1018"/>
      <c r="Y30" s="1020"/>
      <c r="Z30" s="1018"/>
      <c r="AA30" s="1021"/>
      <c r="AB30" s="1021"/>
      <c r="AC30" s="1018"/>
      <c r="AD30" s="1020"/>
      <c r="AE30" s="1020"/>
      <c r="AF30" s="1018"/>
      <c r="AG30" s="1021"/>
      <c r="AH30" s="1022"/>
      <c r="AI30" s="1020"/>
      <c r="AJ30" s="1018"/>
      <c r="AK30" s="1021"/>
      <c r="AL30" s="1018"/>
      <c r="AM30" s="1209"/>
    </row>
    <row r="31" spans="2:39" ht="23.25" customHeight="1">
      <c r="B31" s="800" t="s">
        <v>169</v>
      </c>
      <c r="C31" s="813" t="s">
        <v>31</v>
      </c>
      <c r="D31" s="768" t="s">
        <v>575</v>
      </c>
      <c r="E31" s="1025">
        <v>1339656.8</v>
      </c>
      <c r="F31" s="1026">
        <v>144346.1</v>
      </c>
      <c r="G31" s="1027"/>
      <c r="H31" s="1025">
        <v>1195310.7</v>
      </c>
      <c r="I31" s="1028"/>
      <c r="J31" s="1025"/>
      <c r="K31" s="1027"/>
      <c r="L31" s="1025"/>
      <c r="M31" s="1028">
        <v>59139.5</v>
      </c>
      <c r="N31" s="1025">
        <v>851.6</v>
      </c>
      <c r="O31" s="1027"/>
      <c r="P31" s="1025"/>
      <c r="Q31" s="1027">
        <v>58287.9</v>
      </c>
      <c r="R31" s="1025"/>
      <c r="S31" s="1028"/>
      <c r="T31" s="1025"/>
      <c r="U31" s="1027"/>
      <c r="V31" s="1025"/>
      <c r="W31" s="1028"/>
      <c r="X31" s="1025"/>
      <c r="Y31" s="1027"/>
      <c r="Z31" s="1025"/>
      <c r="AA31" s="1028"/>
      <c r="AB31" s="1028"/>
      <c r="AC31" s="1025"/>
      <c r="AD31" s="1027"/>
      <c r="AE31" s="1027"/>
      <c r="AF31" s="1025"/>
      <c r="AG31" s="1028"/>
      <c r="AH31" s="1029"/>
      <c r="AI31" s="1027"/>
      <c r="AJ31" s="1025"/>
      <c r="AK31" s="1028"/>
      <c r="AL31" s="1025"/>
      <c r="AM31" s="1210">
        <v>1398796.3</v>
      </c>
    </row>
    <row r="32" spans="2:39" ht="23.25" customHeight="1">
      <c r="B32" s="800" t="s">
        <v>170</v>
      </c>
      <c r="C32" s="810" t="s">
        <v>32</v>
      </c>
      <c r="D32" s="762" t="s">
        <v>576</v>
      </c>
      <c r="E32" s="1040"/>
      <c r="F32" s="1041"/>
      <c r="G32" s="1042"/>
      <c r="H32" s="1040"/>
      <c r="I32" s="1043"/>
      <c r="J32" s="1040"/>
      <c r="K32" s="1042"/>
      <c r="L32" s="1040"/>
      <c r="M32" s="1043"/>
      <c r="N32" s="1040"/>
      <c r="O32" s="1042"/>
      <c r="P32" s="1040"/>
      <c r="Q32" s="1042"/>
      <c r="R32" s="1040"/>
      <c r="S32" s="1043">
        <v>34221291.55</v>
      </c>
      <c r="T32" s="1040">
        <v>34221291.55</v>
      </c>
      <c r="U32" s="1042"/>
      <c r="V32" s="1040"/>
      <c r="W32" s="1043"/>
      <c r="X32" s="1040"/>
      <c r="Y32" s="1042"/>
      <c r="Z32" s="1040"/>
      <c r="AA32" s="1043"/>
      <c r="AB32" s="1043"/>
      <c r="AC32" s="1040"/>
      <c r="AD32" s="1042"/>
      <c r="AE32" s="1042"/>
      <c r="AF32" s="1040"/>
      <c r="AG32" s="1043"/>
      <c r="AH32" s="1044"/>
      <c r="AI32" s="1042"/>
      <c r="AJ32" s="1040"/>
      <c r="AK32" s="1043"/>
      <c r="AL32" s="1040"/>
      <c r="AM32" s="1213">
        <v>34221291.55</v>
      </c>
    </row>
    <row r="33" spans="2:39" ht="23.25" customHeight="1" thickBot="1">
      <c r="B33" s="800" t="s">
        <v>171</v>
      </c>
      <c r="C33" s="814" t="s">
        <v>577</v>
      </c>
      <c r="D33" s="770" t="s">
        <v>578</v>
      </c>
      <c r="E33" s="1008">
        <v>1123665.3</v>
      </c>
      <c r="F33" s="1045">
        <v>789860.6</v>
      </c>
      <c r="G33" s="1007"/>
      <c r="H33" s="1008">
        <v>333804.7</v>
      </c>
      <c r="I33" s="1004"/>
      <c r="J33" s="1008"/>
      <c r="K33" s="1007"/>
      <c r="L33" s="1008"/>
      <c r="M33" s="1004">
        <v>27964.8</v>
      </c>
      <c r="N33" s="1008">
        <v>14969.5</v>
      </c>
      <c r="O33" s="1007"/>
      <c r="P33" s="1008"/>
      <c r="Q33" s="1007">
        <v>12995.3</v>
      </c>
      <c r="R33" s="1008"/>
      <c r="S33" s="1004"/>
      <c r="T33" s="1008"/>
      <c r="U33" s="1007"/>
      <c r="V33" s="1008"/>
      <c r="W33" s="1004">
        <f>X33+Y33+Z33</f>
        <v>247264750.35100004</v>
      </c>
      <c r="X33" s="1008">
        <f>X34+X38+'Розница ЛС'!L26*1000</f>
        <v>178058090.48400003</v>
      </c>
      <c r="Y33" s="1007">
        <f>Y34+Y38</f>
        <v>63475443.053</v>
      </c>
      <c r="Z33" s="1008">
        <f>Z34+Z38</f>
        <v>5731216.814</v>
      </c>
      <c r="AA33" s="1004"/>
      <c r="AB33" s="1004"/>
      <c r="AC33" s="1008"/>
      <c r="AD33" s="1007"/>
      <c r="AE33" s="1007"/>
      <c r="AF33" s="1008"/>
      <c r="AG33" s="1004"/>
      <c r="AH33" s="1031"/>
      <c r="AI33" s="1007"/>
      <c r="AJ33" s="1008"/>
      <c r="AK33" s="1004"/>
      <c r="AL33" s="1008"/>
      <c r="AM33" s="1211">
        <f>E33+I33+M33+S33+W33</f>
        <v>248416380.45100003</v>
      </c>
    </row>
    <row r="34" spans="2:39" ht="23.25" customHeight="1" thickBot="1">
      <c r="B34" s="800" t="s">
        <v>172</v>
      </c>
      <c r="C34" s="815" t="s">
        <v>579</v>
      </c>
      <c r="D34" s="772" t="s">
        <v>580</v>
      </c>
      <c r="E34" s="1046"/>
      <c r="F34" s="1047"/>
      <c r="G34" s="1048"/>
      <c r="H34" s="1046"/>
      <c r="I34" s="1049"/>
      <c r="J34" s="1046"/>
      <c r="K34" s="1048"/>
      <c r="L34" s="1046"/>
      <c r="M34" s="1049"/>
      <c r="N34" s="1046"/>
      <c r="O34" s="1048"/>
      <c r="P34" s="1046"/>
      <c r="Q34" s="1048"/>
      <c r="R34" s="1046"/>
      <c r="S34" s="1049"/>
      <c r="T34" s="1046"/>
      <c r="U34" s="1048"/>
      <c r="V34" s="1046"/>
      <c r="W34" s="1049">
        <f>X34+Y34+Z34</f>
        <v>49575390.48400003</v>
      </c>
      <c r="X34" s="1046">
        <f>307073338.424-257497947.94</f>
        <v>49575390.48400003</v>
      </c>
      <c r="Y34" s="1048"/>
      <c r="Z34" s="1046"/>
      <c r="AA34" s="1049"/>
      <c r="AB34" s="1049"/>
      <c r="AC34" s="1046"/>
      <c r="AD34" s="1048"/>
      <c r="AE34" s="1048"/>
      <c r="AF34" s="1046"/>
      <c r="AG34" s="1049"/>
      <c r="AH34" s="1050"/>
      <c r="AI34" s="1048"/>
      <c r="AJ34" s="1046"/>
      <c r="AK34" s="1049"/>
      <c r="AL34" s="1046"/>
      <c r="AM34" s="1214">
        <f>W34</f>
        <v>49575390.48400003</v>
      </c>
    </row>
    <row r="35" spans="2:39" ht="23.25" customHeight="1">
      <c r="B35" s="800" t="s">
        <v>173</v>
      </c>
      <c r="C35" s="809" t="s">
        <v>131</v>
      </c>
      <c r="D35" s="760" t="s">
        <v>581</v>
      </c>
      <c r="E35" s="1051"/>
      <c r="F35" s="1052"/>
      <c r="G35" s="1053"/>
      <c r="H35" s="1051"/>
      <c r="I35" s="1054"/>
      <c r="J35" s="1051"/>
      <c r="K35" s="1053"/>
      <c r="L35" s="1051"/>
      <c r="M35" s="1054"/>
      <c r="N35" s="1051"/>
      <c r="O35" s="1053"/>
      <c r="P35" s="1051"/>
      <c r="Q35" s="1053"/>
      <c r="R35" s="1051"/>
      <c r="S35" s="1054"/>
      <c r="T35" s="1051"/>
      <c r="U35" s="1053"/>
      <c r="V35" s="1051"/>
      <c r="W35" s="1054"/>
      <c r="X35" s="1051"/>
      <c r="Y35" s="1053"/>
      <c r="Z35" s="1051"/>
      <c r="AA35" s="1054"/>
      <c r="AB35" s="1054"/>
      <c r="AC35" s="1051"/>
      <c r="AD35" s="1053"/>
      <c r="AE35" s="1053"/>
      <c r="AF35" s="1051"/>
      <c r="AG35" s="1054"/>
      <c r="AH35" s="1055"/>
      <c r="AI35" s="1053"/>
      <c r="AJ35" s="1051"/>
      <c r="AK35" s="1054"/>
      <c r="AL35" s="1051"/>
      <c r="AM35" s="1215"/>
    </row>
    <row r="36" spans="2:39" ht="23.25" customHeight="1">
      <c r="B36" s="800" t="s">
        <v>174</v>
      </c>
      <c r="C36" s="810" t="s">
        <v>132</v>
      </c>
      <c r="D36" s="762" t="s">
        <v>582</v>
      </c>
      <c r="E36" s="1056"/>
      <c r="F36" s="1057"/>
      <c r="G36" s="1058"/>
      <c r="H36" s="1056"/>
      <c r="I36" s="1059"/>
      <c r="J36" s="1056"/>
      <c r="K36" s="1058"/>
      <c r="L36" s="1056"/>
      <c r="M36" s="1059"/>
      <c r="N36" s="1056"/>
      <c r="O36" s="1058"/>
      <c r="P36" s="1056"/>
      <c r="Q36" s="1058"/>
      <c r="R36" s="1056"/>
      <c r="S36" s="1059"/>
      <c r="T36" s="1056"/>
      <c r="U36" s="1058"/>
      <c r="V36" s="1056"/>
      <c r="W36" s="1059"/>
      <c r="X36" s="1056"/>
      <c r="Y36" s="1058"/>
      <c r="Z36" s="1056"/>
      <c r="AA36" s="1059"/>
      <c r="AB36" s="1059"/>
      <c r="AC36" s="1056"/>
      <c r="AD36" s="1058"/>
      <c r="AE36" s="1058"/>
      <c r="AF36" s="1056"/>
      <c r="AG36" s="1059"/>
      <c r="AH36" s="1060"/>
      <c r="AI36" s="1058"/>
      <c r="AJ36" s="1056"/>
      <c r="AK36" s="1059"/>
      <c r="AL36" s="1056"/>
      <c r="AM36" s="1216"/>
    </row>
    <row r="37" spans="2:39" ht="23.25" customHeight="1">
      <c r="B37" s="800" t="s">
        <v>175</v>
      </c>
      <c r="C37" s="811" t="s">
        <v>133</v>
      </c>
      <c r="D37" s="764" t="s">
        <v>583</v>
      </c>
      <c r="E37" s="1051"/>
      <c r="F37" s="1052"/>
      <c r="G37" s="1053"/>
      <c r="H37" s="1051"/>
      <c r="I37" s="1054"/>
      <c r="J37" s="1051"/>
      <c r="K37" s="1053"/>
      <c r="L37" s="1051"/>
      <c r="M37" s="1054"/>
      <c r="N37" s="1051"/>
      <c r="O37" s="1053"/>
      <c r="P37" s="1051"/>
      <c r="Q37" s="1053"/>
      <c r="R37" s="1051"/>
      <c r="S37" s="1054"/>
      <c r="T37" s="1051"/>
      <c r="U37" s="1053"/>
      <c r="V37" s="1051"/>
      <c r="W37" s="1054"/>
      <c r="X37" s="1051"/>
      <c r="Y37" s="1053"/>
      <c r="Z37" s="1051"/>
      <c r="AA37" s="1054"/>
      <c r="AB37" s="1054"/>
      <c r="AC37" s="1051"/>
      <c r="AD37" s="1053"/>
      <c r="AE37" s="1053"/>
      <c r="AF37" s="1051"/>
      <c r="AG37" s="1054"/>
      <c r="AH37" s="1055"/>
      <c r="AI37" s="1053"/>
      <c r="AJ37" s="1051"/>
      <c r="AK37" s="1054"/>
      <c r="AL37" s="1051"/>
      <c r="AM37" s="1215"/>
    </row>
    <row r="38" spans="2:39" ht="23.25" customHeight="1">
      <c r="B38" s="800" t="s">
        <v>176</v>
      </c>
      <c r="C38" s="809" t="s">
        <v>584</v>
      </c>
      <c r="D38" s="760" t="s">
        <v>585</v>
      </c>
      <c r="E38" s="1040">
        <v>1123665.3</v>
      </c>
      <c r="F38" s="1041">
        <v>789860.6</v>
      </c>
      <c r="G38" s="1042"/>
      <c r="H38" s="1040">
        <v>333804.7</v>
      </c>
      <c r="I38" s="1043"/>
      <c r="J38" s="1040"/>
      <c r="K38" s="1042"/>
      <c r="L38" s="1040"/>
      <c r="M38" s="1043">
        <v>27964.8</v>
      </c>
      <c r="N38" s="1040">
        <v>14969.5</v>
      </c>
      <c r="O38" s="1042"/>
      <c r="P38" s="1040"/>
      <c r="Q38" s="1042">
        <v>12995.3</v>
      </c>
      <c r="R38" s="1040"/>
      <c r="S38" s="1043"/>
      <c r="T38" s="1040"/>
      <c r="U38" s="1042"/>
      <c r="V38" s="1040"/>
      <c r="W38" s="1043">
        <v>23678659.868</v>
      </c>
      <c r="X38" s="1040"/>
      <c r="Y38" s="1042">
        <f>17947443.053+'Розница ЛС'!L27*1000</f>
        <v>63475443.053</v>
      </c>
      <c r="Z38" s="1040">
        <v>5731216.814</v>
      </c>
      <c r="AA38" s="1043"/>
      <c r="AB38" s="1043"/>
      <c r="AC38" s="1040"/>
      <c r="AD38" s="1042"/>
      <c r="AE38" s="1042"/>
      <c r="AF38" s="1040"/>
      <c r="AG38" s="1043"/>
      <c r="AH38" s="1044"/>
      <c r="AI38" s="1042"/>
      <c r="AJ38" s="1040"/>
      <c r="AK38" s="1043"/>
      <c r="AL38" s="1040"/>
      <c r="AM38" s="1217">
        <v>24830289.968</v>
      </c>
    </row>
    <row r="39" spans="2:41" ht="23.25" customHeight="1">
      <c r="B39" s="800" t="s">
        <v>177</v>
      </c>
      <c r="C39" s="810" t="s">
        <v>586</v>
      </c>
      <c r="D39" s="762" t="s">
        <v>587</v>
      </c>
      <c r="E39" s="1051"/>
      <c r="F39" s="1052"/>
      <c r="G39" s="1053"/>
      <c r="H39" s="1051"/>
      <c r="I39" s="1054">
        <v>3251030.154</v>
      </c>
      <c r="J39" s="1051"/>
      <c r="K39" s="1053"/>
      <c r="L39" s="1051">
        <v>3251030.154</v>
      </c>
      <c r="M39" s="1054"/>
      <c r="N39" s="1051"/>
      <c r="O39" s="1053"/>
      <c r="P39" s="1051"/>
      <c r="Q39" s="1053"/>
      <c r="R39" s="1051"/>
      <c r="S39" s="1054"/>
      <c r="T39" s="1051"/>
      <c r="U39" s="1053"/>
      <c r="V39" s="1051"/>
      <c r="W39" s="1054"/>
      <c r="X39" s="1051"/>
      <c r="Y39" s="1053"/>
      <c r="Z39" s="1051"/>
      <c r="AA39" s="1054">
        <v>40327277.169</v>
      </c>
      <c r="AB39" s="1054"/>
      <c r="AC39" s="1051"/>
      <c r="AD39" s="1053"/>
      <c r="AE39" s="1053"/>
      <c r="AF39" s="1051"/>
      <c r="AG39" s="1054"/>
      <c r="AH39" s="1055"/>
      <c r="AI39" s="1053"/>
      <c r="AJ39" s="1051"/>
      <c r="AK39" s="1054"/>
      <c r="AL39" s="1051"/>
      <c r="AM39" s="1211">
        <v>43578307.323</v>
      </c>
      <c r="AO39" s="853"/>
    </row>
    <row r="40" spans="2:39" ht="23.25" customHeight="1">
      <c r="B40" s="800" t="s">
        <v>178</v>
      </c>
      <c r="C40" s="811" t="s">
        <v>33</v>
      </c>
      <c r="D40" s="764" t="s">
        <v>588</v>
      </c>
      <c r="E40" s="1046"/>
      <c r="F40" s="1047"/>
      <c r="G40" s="1048"/>
      <c r="H40" s="1046"/>
      <c r="I40" s="1049"/>
      <c r="J40" s="1046"/>
      <c r="K40" s="1048"/>
      <c r="L40" s="1046"/>
      <c r="M40" s="1049"/>
      <c r="N40" s="1046"/>
      <c r="O40" s="1048"/>
      <c r="P40" s="1046"/>
      <c r="Q40" s="1048"/>
      <c r="R40" s="1046"/>
      <c r="S40" s="1049"/>
      <c r="T40" s="1046"/>
      <c r="U40" s="1048"/>
      <c r="V40" s="1046"/>
      <c r="W40" s="1049"/>
      <c r="X40" s="1046"/>
      <c r="Y40" s="1048"/>
      <c r="Z40" s="1046"/>
      <c r="AA40" s="1049">
        <v>6817278.879</v>
      </c>
      <c r="AB40" s="1049"/>
      <c r="AC40" s="1046"/>
      <c r="AD40" s="1048"/>
      <c r="AE40" s="1048"/>
      <c r="AF40" s="1046"/>
      <c r="AG40" s="1049"/>
      <c r="AH40" s="1050"/>
      <c r="AI40" s="1048"/>
      <c r="AJ40" s="1046"/>
      <c r="AK40" s="1049"/>
      <c r="AL40" s="1046"/>
      <c r="AM40" s="1218">
        <v>6817278.879</v>
      </c>
    </row>
    <row r="41" spans="2:39" ht="23.25" customHeight="1">
      <c r="B41" s="800" t="s">
        <v>179</v>
      </c>
      <c r="C41" s="810" t="s">
        <v>34</v>
      </c>
      <c r="D41" s="762" t="s">
        <v>589</v>
      </c>
      <c r="E41" s="1051"/>
      <c r="F41" s="1052"/>
      <c r="G41" s="1053"/>
      <c r="H41" s="1051"/>
      <c r="I41" s="1054"/>
      <c r="J41" s="1051"/>
      <c r="K41" s="1053"/>
      <c r="L41" s="1051"/>
      <c r="M41" s="1054"/>
      <c r="N41" s="1051"/>
      <c r="O41" s="1053"/>
      <c r="P41" s="1051"/>
      <c r="Q41" s="1053"/>
      <c r="R41" s="1051"/>
      <c r="S41" s="1054"/>
      <c r="T41" s="1051"/>
      <c r="U41" s="1053"/>
      <c r="V41" s="1051"/>
      <c r="W41" s="1054"/>
      <c r="X41" s="1051"/>
      <c r="Y41" s="1053"/>
      <c r="Z41" s="1051"/>
      <c r="AA41" s="1054">
        <v>16615573.289</v>
      </c>
      <c r="AB41" s="1054"/>
      <c r="AC41" s="1051"/>
      <c r="AD41" s="1053"/>
      <c r="AE41" s="1053"/>
      <c r="AF41" s="1051"/>
      <c r="AG41" s="1054"/>
      <c r="AH41" s="1055"/>
      <c r="AI41" s="1053"/>
      <c r="AJ41" s="1051"/>
      <c r="AK41" s="1054"/>
      <c r="AL41" s="1051"/>
      <c r="AM41" s="1215">
        <v>16615573.289</v>
      </c>
    </row>
    <row r="42" spans="2:39" ht="23.25" customHeight="1">
      <c r="B42" s="800" t="s">
        <v>180</v>
      </c>
      <c r="C42" s="809" t="s">
        <v>35</v>
      </c>
      <c r="D42" s="760" t="s">
        <v>590</v>
      </c>
      <c r="E42" s="1009"/>
      <c r="F42" s="1010"/>
      <c r="G42" s="1011"/>
      <c r="H42" s="1009"/>
      <c r="I42" s="1012"/>
      <c r="J42" s="1009"/>
      <c r="K42" s="1011"/>
      <c r="L42" s="1009"/>
      <c r="M42" s="1012"/>
      <c r="N42" s="1009"/>
      <c r="O42" s="1011"/>
      <c r="P42" s="1009"/>
      <c r="Q42" s="1011"/>
      <c r="R42" s="1009"/>
      <c r="S42" s="1012"/>
      <c r="T42" s="1009"/>
      <c r="U42" s="1011"/>
      <c r="V42" s="1009"/>
      <c r="W42" s="1012"/>
      <c r="X42" s="1009"/>
      <c r="Y42" s="1011"/>
      <c r="Z42" s="1009"/>
      <c r="AA42" s="1012">
        <v>4832981.499</v>
      </c>
      <c r="AB42" s="1012"/>
      <c r="AC42" s="1009"/>
      <c r="AD42" s="1011"/>
      <c r="AE42" s="1011"/>
      <c r="AF42" s="1009"/>
      <c r="AG42" s="1012"/>
      <c r="AH42" s="1017"/>
      <c r="AI42" s="1011"/>
      <c r="AJ42" s="1009"/>
      <c r="AK42" s="1012"/>
      <c r="AL42" s="1009"/>
      <c r="AM42" s="1208">
        <v>4832981.499</v>
      </c>
    </row>
    <row r="43" spans="2:39" ht="23.25" customHeight="1">
      <c r="B43" s="800" t="s">
        <v>181</v>
      </c>
      <c r="C43" s="810" t="s">
        <v>36</v>
      </c>
      <c r="D43" s="762" t="s">
        <v>591</v>
      </c>
      <c r="E43" s="1056"/>
      <c r="F43" s="1057"/>
      <c r="G43" s="1058"/>
      <c r="H43" s="1056"/>
      <c r="I43" s="1059">
        <v>3251030.154</v>
      </c>
      <c r="J43" s="1056"/>
      <c r="K43" s="1058"/>
      <c r="L43" s="1056">
        <v>3251030.154</v>
      </c>
      <c r="M43" s="1059"/>
      <c r="N43" s="1056"/>
      <c r="O43" s="1058"/>
      <c r="P43" s="1056"/>
      <c r="Q43" s="1058"/>
      <c r="R43" s="1056"/>
      <c r="S43" s="1059"/>
      <c r="T43" s="1056"/>
      <c r="U43" s="1058"/>
      <c r="V43" s="1056"/>
      <c r="W43" s="1059"/>
      <c r="X43" s="1056"/>
      <c r="Y43" s="1058"/>
      <c r="Z43" s="1056"/>
      <c r="AA43" s="1059"/>
      <c r="AB43" s="1059"/>
      <c r="AC43" s="1056"/>
      <c r="AD43" s="1058"/>
      <c r="AE43" s="1058"/>
      <c r="AF43" s="1056"/>
      <c r="AG43" s="1059"/>
      <c r="AH43" s="1060"/>
      <c r="AI43" s="1058"/>
      <c r="AJ43" s="1056"/>
      <c r="AK43" s="1059"/>
      <c r="AL43" s="1056"/>
      <c r="AM43" s="1216">
        <v>3251030.154</v>
      </c>
    </row>
    <row r="44" spans="2:39" ht="23.25" customHeight="1">
      <c r="B44" s="800" t="s">
        <v>182</v>
      </c>
      <c r="C44" s="812" t="s">
        <v>37</v>
      </c>
      <c r="D44" s="766" t="s">
        <v>592</v>
      </c>
      <c r="E44" s="1056"/>
      <c r="F44" s="1057"/>
      <c r="G44" s="1058"/>
      <c r="H44" s="1056"/>
      <c r="I44" s="1059"/>
      <c r="J44" s="1056"/>
      <c r="K44" s="1058"/>
      <c r="L44" s="1056"/>
      <c r="M44" s="1059"/>
      <c r="N44" s="1056"/>
      <c r="O44" s="1058"/>
      <c r="P44" s="1056"/>
      <c r="Q44" s="1058"/>
      <c r="R44" s="1056"/>
      <c r="S44" s="1059"/>
      <c r="T44" s="1056"/>
      <c r="U44" s="1058"/>
      <c r="V44" s="1056"/>
      <c r="W44" s="1059"/>
      <c r="X44" s="1056"/>
      <c r="Y44" s="1058"/>
      <c r="Z44" s="1056"/>
      <c r="AA44" s="1059">
        <v>12061443.502</v>
      </c>
      <c r="AB44" s="1059"/>
      <c r="AC44" s="1056"/>
      <c r="AD44" s="1058"/>
      <c r="AE44" s="1058"/>
      <c r="AF44" s="1056"/>
      <c r="AG44" s="1059"/>
      <c r="AH44" s="1060"/>
      <c r="AI44" s="1058"/>
      <c r="AJ44" s="1056"/>
      <c r="AK44" s="1059"/>
      <c r="AL44" s="1056"/>
      <c r="AM44" s="1216">
        <v>12061443.502</v>
      </c>
    </row>
    <row r="45" spans="2:39" ht="23.25" customHeight="1">
      <c r="B45" s="800" t="s">
        <v>191</v>
      </c>
      <c r="C45" s="809" t="s">
        <v>38</v>
      </c>
      <c r="D45" s="760" t="s">
        <v>593</v>
      </c>
      <c r="E45" s="1051"/>
      <c r="F45" s="1052"/>
      <c r="G45" s="1053"/>
      <c r="H45" s="1051"/>
      <c r="I45" s="1054"/>
      <c r="J45" s="1051"/>
      <c r="K45" s="1053"/>
      <c r="L45" s="1051"/>
      <c r="M45" s="1054"/>
      <c r="N45" s="1051"/>
      <c r="O45" s="1053"/>
      <c r="P45" s="1051"/>
      <c r="Q45" s="1053"/>
      <c r="R45" s="1051"/>
      <c r="S45" s="1054"/>
      <c r="T45" s="1051"/>
      <c r="U45" s="1053"/>
      <c r="V45" s="1051"/>
      <c r="W45" s="1054"/>
      <c r="X45" s="1051"/>
      <c r="Y45" s="1053"/>
      <c r="Z45" s="1051"/>
      <c r="AA45" s="1054"/>
      <c r="AB45" s="1054"/>
      <c r="AC45" s="1051"/>
      <c r="AD45" s="1053"/>
      <c r="AE45" s="1053"/>
      <c r="AF45" s="1051"/>
      <c r="AG45" s="1054"/>
      <c r="AH45" s="1055"/>
      <c r="AI45" s="1053"/>
      <c r="AJ45" s="1051"/>
      <c r="AK45" s="1054"/>
      <c r="AL45" s="1051"/>
      <c r="AM45" s="1215"/>
    </row>
    <row r="46" spans="2:41" ht="23.25" customHeight="1">
      <c r="B46" s="800" t="s">
        <v>183</v>
      </c>
      <c r="C46" s="813" t="s">
        <v>594</v>
      </c>
      <c r="D46" s="768" t="s">
        <v>595</v>
      </c>
      <c r="E46" s="1008"/>
      <c r="F46" s="1045"/>
      <c r="G46" s="1007"/>
      <c r="H46" s="1008"/>
      <c r="I46" s="1004"/>
      <c r="J46" s="1008"/>
      <c r="K46" s="1007"/>
      <c r="L46" s="1008"/>
      <c r="M46" s="1004"/>
      <c r="N46" s="1008"/>
      <c r="O46" s="1007"/>
      <c r="P46" s="1008"/>
      <c r="Q46" s="1007"/>
      <c r="R46" s="1008"/>
      <c r="S46" s="1004"/>
      <c r="T46" s="1008"/>
      <c r="U46" s="1007"/>
      <c r="V46" s="1008"/>
      <c r="W46" s="1004"/>
      <c r="X46" s="1008"/>
      <c r="Y46" s="1007"/>
      <c r="Z46" s="1008"/>
      <c r="AA46" s="1004"/>
      <c r="AB46" s="1004">
        <v>6361813.317</v>
      </c>
      <c r="AC46" s="1008">
        <v>2521215.317</v>
      </c>
      <c r="AD46" s="1007"/>
      <c r="AE46" s="1007">
        <v>3840598</v>
      </c>
      <c r="AF46" s="1008"/>
      <c r="AG46" s="1004"/>
      <c r="AH46" s="1031"/>
      <c r="AI46" s="1007"/>
      <c r="AJ46" s="1008"/>
      <c r="AK46" s="1004"/>
      <c r="AL46" s="1008">
        <v>3630863.119</v>
      </c>
      <c r="AM46" s="1211">
        <v>9992676.436</v>
      </c>
      <c r="AO46" s="853"/>
    </row>
    <row r="47" spans="2:39" ht="23.25" customHeight="1">
      <c r="B47" s="800" t="s">
        <v>184</v>
      </c>
      <c r="C47" s="810" t="s">
        <v>596</v>
      </c>
      <c r="D47" s="762" t="s">
        <v>595</v>
      </c>
      <c r="E47" s="1051"/>
      <c r="F47" s="1052"/>
      <c r="G47" s="1053"/>
      <c r="H47" s="1051"/>
      <c r="I47" s="1054"/>
      <c r="J47" s="1051"/>
      <c r="K47" s="1053"/>
      <c r="L47" s="1051"/>
      <c r="M47" s="1054"/>
      <c r="N47" s="1051"/>
      <c r="O47" s="1053"/>
      <c r="P47" s="1051"/>
      <c r="Q47" s="1053"/>
      <c r="R47" s="1051"/>
      <c r="S47" s="1054"/>
      <c r="T47" s="1051"/>
      <c r="U47" s="1053"/>
      <c r="V47" s="1051"/>
      <c r="W47" s="1054"/>
      <c r="X47" s="1051"/>
      <c r="Y47" s="1053"/>
      <c r="Z47" s="1051"/>
      <c r="AA47" s="1054"/>
      <c r="AB47" s="1054">
        <v>2521215.317</v>
      </c>
      <c r="AC47" s="1051">
        <v>2521215.317</v>
      </c>
      <c r="AD47" s="1053"/>
      <c r="AE47" s="1053"/>
      <c r="AF47" s="1051"/>
      <c r="AG47" s="1054"/>
      <c r="AH47" s="1055"/>
      <c r="AI47" s="1053"/>
      <c r="AJ47" s="1051"/>
      <c r="AK47" s="1061"/>
      <c r="AL47" s="1051">
        <v>3630863.119</v>
      </c>
      <c r="AM47" s="1219">
        <v>6152078.436</v>
      </c>
    </row>
    <row r="48" spans="2:39" ht="23.25" customHeight="1" thickBot="1">
      <c r="B48" s="800" t="s">
        <v>185</v>
      </c>
      <c r="C48" s="814" t="s">
        <v>39</v>
      </c>
      <c r="D48" s="770" t="s">
        <v>597</v>
      </c>
      <c r="E48" s="1040"/>
      <c r="F48" s="1041"/>
      <c r="G48" s="1042"/>
      <c r="H48" s="1040"/>
      <c r="I48" s="1043"/>
      <c r="J48" s="1040"/>
      <c r="K48" s="1042"/>
      <c r="L48" s="1040"/>
      <c r="M48" s="1043"/>
      <c r="N48" s="1040"/>
      <c r="O48" s="1042"/>
      <c r="P48" s="1040"/>
      <c r="Q48" s="1042"/>
      <c r="R48" s="1040"/>
      <c r="S48" s="1043"/>
      <c r="T48" s="1040"/>
      <c r="U48" s="1042"/>
      <c r="V48" s="1040"/>
      <c r="W48" s="1043"/>
      <c r="X48" s="1040"/>
      <c r="Y48" s="1042"/>
      <c r="Z48" s="1040"/>
      <c r="AA48" s="1043"/>
      <c r="AB48" s="1043">
        <v>3840598</v>
      </c>
      <c r="AC48" s="1040"/>
      <c r="AD48" s="1042"/>
      <c r="AE48" s="1042">
        <v>3840598</v>
      </c>
      <c r="AF48" s="1040"/>
      <c r="AG48" s="1043"/>
      <c r="AH48" s="1044"/>
      <c r="AI48" s="1042"/>
      <c r="AJ48" s="1040"/>
      <c r="AK48" s="1043"/>
      <c r="AL48" s="1040"/>
      <c r="AM48" s="1213">
        <v>3840598</v>
      </c>
    </row>
    <row r="49" spans="2:39" ht="23.25" customHeight="1" thickBot="1">
      <c r="B49" s="800" t="s">
        <v>298</v>
      </c>
      <c r="C49" s="815" t="s">
        <v>598</v>
      </c>
      <c r="D49" s="772" t="s">
        <v>599</v>
      </c>
      <c r="E49" s="1051"/>
      <c r="F49" s="1052"/>
      <c r="G49" s="1053"/>
      <c r="H49" s="1051"/>
      <c r="I49" s="1054"/>
      <c r="J49" s="1051"/>
      <c r="K49" s="1053"/>
      <c r="L49" s="1051"/>
      <c r="M49" s="1054"/>
      <c r="N49" s="1051"/>
      <c r="O49" s="1053"/>
      <c r="P49" s="1051"/>
      <c r="Q49" s="1053"/>
      <c r="R49" s="1051"/>
      <c r="S49" s="1054"/>
      <c r="T49" s="1051"/>
      <c r="U49" s="1053"/>
      <c r="V49" s="1051"/>
      <c r="W49" s="1054"/>
      <c r="X49" s="1051"/>
      <c r="Y49" s="1053"/>
      <c r="Z49" s="1051"/>
      <c r="AA49" s="1054"/>
      <c r="AB49" s="1054"/>
      <c r="AC49" s="1051"/>
      <c r="AD49" s="1053"/>
      <c r="AE49" s="1053"/>
      <c r="AF49" s="1051"/>
      <c r="AG49" s="1054"/>
      <c r="AH49" s="1055"/>
      <c r="AI49" s="1053"/>
      <c r="AJ49" s="1051"/>
      <c r="AK49" s="1054"/>
      <c r="AL49" s="1051">
        <v>21816153.702</v>
      </c>
      <c r="AM49" s="1215">
        <v>21816153.702</v>
      </c>
    </row>
    <row r="50" spans="2:41" s="1182" customFormat="1" ht="23.25" customHeight="1" thickBot="1">
      <c r="B50" s="1182" t="s">
        <v>193</v>
      </c>
      <c r="C50" s="809" t="s">
        <v>521</v>
      </c>
      <c r="D50" s="760"/>
      <c r="E50" s="1199">
        <v>415141150.281</v>
      </c>
      <c r="F50" s="1200">
        <v>244949485.319</v>
      </c>
      <c r="G50" s="1201">
        <v>20055142.688</v>
      </c>
      <c r="H50" s="1199">
        <v>150136522.274</v>
      </c>
      <c r="I50" s="1202">
        <v>3510834.154</v>
      </c>
      <c r="J50" s="1199">
        <v>259804</v>
      </c>
      <c r="K50" s="1201"/>
      <c r="L50" s="1199">
        <v>3251030.154</v>
      </c>
      <c r="M50" s="1202">
        <v>416443759.04</v>
      </c>
      <c r="N50" s="1199">
        <v>241137148.262</v>
      </c>
      <c r="O50" s="1201">
        <v>98427653.854</v>
      </c>
      <c r="P50" s="1199">
        <v>73617640.29</v>
      </c>
      <c r="Q50" s="1201">
        <v>3261316.633</v>
      </c>
      <c r="R50" s="1199"/>
      <c r="S50" s="1202">
        <v>34221291.55</v>
      </c>
      <c r="T50" s="1199">
        <v>34221291.55</v>
      </c>
      <c r="U50" s="1201"/>
      <c r="V50" s="1199"/>
      <c r="W50" s="1202">
        <v>330751998.292</v>
      </c>
      <c r="X50" s="1199">
        <v>307073338.424</v>
      </c>
      <c r="Y50" s="1201">
        <v>17947443.053</v>
      </c>
      <c r="Z50" s="1199">
        <v>5731216.814</v>
      </c>
      <c r="AA50" s="1202">
        <v>40327277.169</v>
      </c>
      <c r="AB50" s="1202">
        <v>6361813.317</v>
      </c>
      <c r="AC50" s="1199">
        <v>2521215.317</v>
      </c>
      <c r="AD50" s="1201"/>
      <c r="AE50" s="1201">
        <v>3840598</v>
      </c>
      <c r="AF50" s="1199"/>
      <c r="AG50" s="1202">
        <v>4040103.179</v>
      </c>
      <c r="AH50" s="1203"/>
      <c r="AI50" s="1201">
        <v>4040103.179</v>
      </c>
      <c r="AJ50" s="1199"/>
      <c r="AK50" s="1202">
        <v>1035901.1</v>
      </c>
      <c r="AL50" s="1199">
        <v>25447016.821</v>
      </c>
      <c r="AM50" s="1204">
        <f>AM5+AM24+AM29+AM33+AM39+AM46+AM49</f>
        <v>1073611622.1520002</v>
      </c>
      <c r="AO50" s="1168"/>
    </row>
    <row r="51" spans="3:39" ht="11.25" hidden="1" outlineLevel="1">
      <c r="C51" s="1062" t="s">
        <v>94</v>
      </c>
      <c r="D51" s="1063"/>
      <c r="E51" s="1064"/>
      <c r="F51" s="1065"/>
      <c r="G51" s="1066"/>
      <c r="H51" s="1064"/>
      <c r="I51" s="1067"/>
      <c r="J51" s="1064"/>
      <c r="K51" s="1066"/>
      <c r="L51" s="1064"/>
      <c r="M51" s="1067"/>
      <c r="N51" s="1064"/>
      <c r="O51" s="1066"/>
      <c r="P51" s="1064"/>
      <c r="Q51" s="1066"/>
      <c r="R51" s="1064"/>
      <c r="S51" s="1067"/>
      <c r="T51" s="1064"/>
      <c r="U51" s="1066"/>
      <c r="V51" s="1064"/>
      <c r="W51" s="1067"/>
      <c r="X51" s="1064"/>
      <c r="Y51" s="1066"/>
      <c r="Z51" s="1064"/>
      <c r="AA51" s="1067"/>
      <c r="AB51" s="1067"/>
      <c r="AC51" s="1064"/>
      <c r="AD51" s="1066"/>
      <c r="AE51" s="1066"/>
      <c r="AF51" s="1064"/>
      <c r="AG51" s="1067"/>
      <c r="AH51" s="1068"/>
      <c r="AI51" s="1066"/>
      <c r="AJ51" s="1069"/>
      <c r="AK51" s="1067"/>
      <c r="AL51" s="1064"/>
      <c r="AM51" s="1220"/>
    </row>
    <row r="52" spans="3:39" ht="11.25" hidden="1" outlineLevel="1">
      <c r="C52" s="1070" t="s">
        <v>40</v>
      </c>
      <c r="D52" s="1071"/>
      <c r="E52" s="1072"/>
      <c r="F52" s="1073"/>
      <c r="G52" s="1074"/>
      <c r="H52" s="1072"/>
      <c r="I52" s="1075"/>
      <c r="J52" s="1072"/>
      <c r="K52" s="1074"/>
      <c r="L52" s="1072"/>
      <c r="M52" s="1075"/>
      <c r="N52" s="1072"/>
      <c r="O52" s="1074"/>
      <c r="P52" s="1072"/>
      <c r="Q52" s="1074"/>
      <c r="R52" s="1072"/>
      <c r="S52" s="1075"/>
      <c r="T52" s="1072"/>
      <c r="U52" s="1074"/>
      <c r="V52" s="1072"/>
      <c r="W52" s="1075"/>
      <c r="X52" s="1072"/>
      <c r="Y52" s="1074"/>
      <c r="Z52" s="1072"/>
      <c r="AA52" s="1075"/>
      <c r="AB52" s="1075"/>
      <c r="AC52" s="1072"/>
      <c r="AD52" s="1074"/>
      <c r="AE52" s="1074"/>
      <c r="AF52" s="1072"/>
      <c r="AG52" s="1075"/>
      <c r="AH52" s="1076"/>
      <c r="AI52" s="1074"/>
      <c r="AJ52" s="1077"/>
      <c r="AK52" s="1075"/>
      <c r="AL52" s="1072"/>
      <c r="AM52" s="1221"/>
    </row>
    <row r="53" spans="2:39" ht="11.25" hidden="1" outlineLevel="1">
      <c r="B53" s="800" t="s">
        <v>196</v>
      </c>
      <c r="C53" s="1078" t="s">
        <v>41</v>
      </c>
      <c r="D53" s="1079"/>
      <c r="E53" s="1080"/>
      <c r="F53" s="1081"/>
      <c r="G53" s="1082"/>
      <c r="H53" s="1080"/>
      <c r="I53" s="1083"/>
      <c r="J53" s="1080"/>
      <c r="K53" s="1082"/>
      <c r="L53" s="1080"/>
      <c r="M53" s="1083"/>
      <c r="N53" s="1080"/>
      <c r="O53" s="1082"/>
      <c r="P53" s="1080"/>
      <c r="Q53" s="1082"/>
      <c r="R53" s="1080"/>
      <c r="S53" s="1083"/>
      <c r="T53" s="1080"/>
      <c r="U53" s="1082"/>
      <c r="V53" s="1080"/>
      <c r="W53" s="1083"/>
      <c r="X53" s="1080"/>
      <c r="Y53" s="1082"/>
      <c r="Z53" s="1080"/>
      <c r="AA53" s="1083"/>
      <c r="AB53" s="1083"/>
      <c r="AC53" s="1080"/>
      <c r="AD53" s="1082"/>
      <c r="AE53" s="1082"/>
      <c r="AF53" s="1080"/>
      <c r="AG53" s="1083"/>
      <c r="AH53" s="1084"/>
      <c r="AI53" s="1082"/>
      <c r="AJ53" s="1080"/>
      <c r="AK53" s="1083"/>
      <c r="AL53" s="1080"/>
      <c r="AM53" s="1222"/>
    </row>
    <row r="54" spans="2:39" ht="11.25" hidden="1" outlineLevel="1">
      <c r="B54" s="800" t="s">
        <v>197</v>
      </c>
      <c r="C54" s="1085" t="s">
        <v>42</v>
      </c>
      <c r="D54" s="1086"/>
      <c r="E54" s="1087"/>
      <c r="F54" s="1088"/>
      <c r="G54" s="1089"/>
      <c r="H54" s="1087"/>
      <c r="I54" s="1090"/>
      <c r="J54" s="1087"/>
      <c r="K54" s="1089"/>
      <c r="L54" s="1087"/>
      <c r="M54" s="1090"/>
      <c r="N54" s="1087"/>
      <c r="O54" s="1089"/>
      <c r="P54" s="1087"/>
      <c r="Q54" s="1089"/>
      <c r="R54" s="1087"/>
      <c r="S54" s="1083"/>
      <c r="T54" s="1080"/>
      <c r="U54" s="1082"/>
      <c r="V54" s="1080"/>
      <c r="W54" s="1083"/>
      <c r="X54" s="1080"/>
      <c r="Y54" s="1082"/>
      <c r="Z54" s="1080"/>
      <c r="AA54" s="1083"/>
      <c r="AB54" s="1083"/>
      <c r="AC54" s="1080"/>
      <c r="AD54" s="1082"/>
      <c r="AE54" s="1082"/>
      <c r="AF54" s="1080"/>
      <c r="AG54" s="1083"/>
      <c r="AH54" s="1084"/>
      <c r="AI54" s="1082"/>
      <c r="AJ54" s="1080"/>
      <c r="AK54" s="1083"/>
      <c r="AL54" s="1080"/>
      <c r="AM54" s="1222"/>
    </row>
    <row r="55" spans="2:39" ht="11.25" hidden="1" outlineLevel="1">
      <c r="B55" s="800" t="s">
        <v>198</v>
      </c>
      <c r="C55" s="1091" t="s">
        <v>43</v>
      </c>
      <c r="D55" s="1092"/>
      <c r="E55" s="1093"/>
      <c r="F55" s="1094"/>
      <c r="G55" s="1095"/>
      <c r="H55" s="1093"/>
      <c r="I55" s="1096"/>
      <c r="J55" s="1093"/>
      <c r="K55" s="1097"/>
      <c r="L55" s="1069"/>
      <c r="M55" s="1098"/>
      <c r="N55" s="1069"/>
      <c r="O55" s="1097"/>
      <c r="P55" s="1069"/>
      <c r="Q55" s="1097"/>
      <c r="R55" s="1069"/>
      <c r="S55" s="1098"/>
      <c r="T55" s="1069"/>
      <c r="U55" s="1097"/>
      <c r="V55" s="1069"/>
      <c r="W55" s="1098"/>
      <c r="X55" s="1069"/>
      <c r="Y55" s="1097"/>
      <c r="Z55" s="1069"/>
      <c r="AA55" s="1098"/>
      <c r="AB55" s="1098"/>
      <c r="AC55" s="1069"/>
      <c r="AD55" s="1097"/>
      <c r="AE55" s="1097"/>
      <c r="AF55" s="1069"/>
      <c r="AG55" s="1098"/>
      <c r="AH55" s="1099"/>
      <c r="AI55" s="1097"/>
      <c r="AJ55" s="1069"/>
      <c r="AK55" s="1098"/>
      <c r="AL55" s="1069"/>
      <c r="AM55" s="1223"/>
    </row>
    <row r="56" spans="3:39" ht="11.25" hidden="1" outlineLevel="1">
      <c r="C56" s="1100" t="s">
        <v>44</v>
      </c>
      <c r="D56" s="1101"/>
      <c r="E56" s="1102"/>
      <c r="F56" s="1103"/>
      <c r="G56" s="1104"/>
      <c r="H56" s="1102"/>
      <c r="I56" s="1105"/>
      <c r="J56" s="1102"/>
      <c r="K56" s="1074"/>
      <c r="L56" s="1072"/>
      <c r="M56" s="1075"/>
      <c r="N56" s="1072"/>
      <c r="O56" s="1074"/>
      <c r="P56" s="1072"/>
      <c r="Q56" s="1074"/>
      <c r="R56" s="1072"/>
      <c r="S56" s="1075"/>
      <c r="T56" s="1072"/>
      <c r="U56" s="1074"/>
      <c r="V56" s="1072"/>
      <c r="W56" s="1075"/>
      <c r="X56" s="1072"/>
      <c r="Y56" s="1074"/>
      <c r="Z56" s="1072"/>
      <c r="AA56" s="1075"/>
      <c r="AB56" s="1075"/>
      <c r="AC56" s="1072"/>
      <c r="AD56" s="1074"/>
      <c r="AE56" s="1074"/>
      <c r="AF56" s="1072"/>
      <c r="AG56" s="1075"/>
      <c r="AH56" s="1076"/>
      <c r="AI56" s="1074"/>
      <c r="AJ56" s="1077"/>
      <c r="AK56" s="1075"/>
      <c r="AL56" s="1072"/>
      <c r="AM56" s="1221"/>
    </row>
    <row r="57" spans="2:39" ht="11.25" hidden="1" outlineLevel="1">
      <c r="B57" s="800" t="s">
        <v>194</v>
      </c>
      <c r="C57" s="1085" t="s">
        <v>45</v>
      </c>
      <c r="D57" s="1086"/>
      <c r="E57" s="1087"/>
      <c r="F57" s="1088"/>
      <c r="G57" s="1089"/>
      <c r="H57" s="1087"/>
      <c r="I57" s="1090"/>
      <c r="J57" s="1087"/>
      <c r="K57" s="1082"/>
      <c r="L57" s="1080"/>
      <c r="M57" s="1083"/>
      <c r="N57" s="1080"/>
      <c r="O57" s="1082"/>
      <c r="P57" s="1080"/>
      <c r="Q57" s="1082"/>
      <c r="R57" s="1080"/>
      <c r="S57" s="1083"/>
      <c r="T57" s="1080"/>
      <c r="U57" s="1082"/>
      <c r="V57" s="1080"/>
      <c r="W57" s="1083"/>
      <c r="X57" s="1080"/>
      <c r="Y57" s="1082"/>
      <c r="Z57" s="1080"/>
      <c r="AA57" s="1083"/>
      <c r="AB57" s="1083"/>
      <c r="AC57" s="1080"/>
      <c r="AD57" s="1082"/>
      <c r="AE57" s="1082"/>
      <c r="AF57" s="1080"/>
      <c r="AG57" s="1083"/>
      <c r="AH57" s="1084"/>
      <c r="AI57" s="1082"/>
      <c r="AJ57" s="1080"/>
      <c r="AK57" s="1083"/>
      <c r="AL57" s="1080"/>
      <c r="AM57" s="1222"/>
    </row>
    <row r="58" spans="2:39" ht="12" hidden="1" outlineLevel="1" thickBot="1">
      <c r="B58" s="800" t="s">
        <v>195</v>
      </c>
      <c r="C58" s="1106" t="s">
        <v>46</v>
      </c>
      <c r="D58" s="1107"/>
      <c r="E58" s="1108"/>
      <c r="F58" s="1109"/>
      <c r="G58" s="1110"/>
      <c r="H58" s="1108"/>
      <c r="I58" s="1111"/>
      <c r="J58" s="1108"/>
      <c r="K58" s="1112"/>
      <c r="L58" s="1113"/>
      <c r="M58" s="1114"/>
      <c r="N58" s="1113"/>
      <c r="O58" s="1112"/>
      <c r="P58" s="1113"/>
      <c r="Q58" s="1112"/>
      <c r="R58" s="1113"/>
      <c r="S58" s="1114"/>
      <c r="T58" s="1113"/>
      <c r="U58" s="1112"/>
      <c r="V58" s="1113"/>
      <c r="W58" s="1114"/>
      <c r="X58" s="1113"/>
      <c r="Y58" s="1112"/>
      <c r="Z58" s="1113"/>
      <c r="AA58" s="1114"/>
      <c r="AB58" s="1114"/>
      <c r="AC58" s="1113"/>
      <c r="AD58" s="1112"/>
      <c r="AE58" s="1112"/>
      <c r="AF58" s="1113"/>
      <c r="AG58" s="1114"/>
      <c r="AH58" s="1115"/>
      <c r="AI58" s="1112"/>
      <c r="AJ58" s="1113"/>
      <c r="AK58" s="1114"/>
      <c r="AL58" s="1113"/>
      <c r="AM58" s="1224"/>
    </row>
    <row r="59" spans="5:39" s="816" customFormat="1" ht="11.25" collapsed="1">
      <c r="E59" s="1116"/>
      <c r="F59" s="1117"/>
      <c r="G59" s="1117"/>
      <c r="I59" s="853"/>
      <c r="M59" s="853"/>
      <c r="W59" s="853"/>
      <c r="AA59" s="853"/>
      <c r="AB59" s="853"/>
      <c r="AL59" s="853"/>
      <c r="AM59" s="1168"/>
    </row>
    <row r="60" spans="5:39" s="816" customFormat="1" ht="11.25">
      <c r="E60" s="1116"/>
      <c r="F60" s="1117"/>
      <c r="G60" s="1117"/>
      <c r="I60" s="853"/>
      <c r="M60" s="853"/>
      <c r="AM60" s="1168"/>
    </row>
    <row r="61" spans="5:39" ht="11.25">
      <c r="E61" s="1117"/>
      <c r="F61" s="1117"/>
      <c r="G61" s="1117"/>
      <c r="AM61" s="1225"/>
    </row>
    <row r="62" spans="5:7" ht="11.25">
      <c r="E62" s="1117"/>
      <c r="F62" s="1117"/>
      <c r="G62" s="1117"/>
    </row>
    <row r="63" spans="5:7" ht="11.25">
      <c r="E63" s="1117"/>
      <c r="F63" s="1117"/>
      <c r="G63" s="1117"/>
    </row>
    <row r="64" spans="5:7" ht="11.25">
      <c r="E64" s="1117"/>
      <c r="F64" s="1117"/>
      <c r="G64" s="1117"/>
    </row>
    <row r="65" spans="5:7" ht="11.25">
      <c r="E65" s="1117"/>
      <c r="F65" s="1117"/>
      <c r="G65" s="1117"/>
    </row>
    <row r="66" spans="5:7" ht="11.25">
      <c r="E66" s="1117"/>
      <c r="F66" s="1117"/>
      <c r="G66" s="1117"/>
    </row>
    <row r="67" spans="5:7" ht="11.25">
      <c r="E67" s="1117"/>
      <c r="F67" s="1117"/>
      <c r="G67" s="1117"/>
    </row>
    <row r="68" spans="5:7" ht="11.25">
      <c r="E68" s="1117"/>
      <c r="F68" s="1117"/>
      <c r="G68" s="1117"/>
    </row>
    <row r="69" spans="5:7" ht="11.25">
      <c r="E69" s="1117"/>
      <c r="F69" s="1117"/>
      <c r="G69" s="1117"/>
    </row>
    <row r="70" spans="5:7" ht="11.25">
      <c r="E70" s="1117"/>
      <c r="F70" s="1117"/>
      <c r="G70" s="1117"/>
    </row>
    <row r="71" spans="5:7" ht="11.25">
      <c r="E71" s="1117"/>
      <c r="F71" s="1117"/>
      <c r="G71" s="1117"/>
    </row>
    <row r="72" spans="5:7" ht="11.25">
      <c r="E72" s="1117"/>
      <c r="F72" s="1117"/>
      <c r="G72" s="1117"/>
    </row>
    <row r="73" spans="5:7" ht="11.25">
      <c r="E73" s="1117"/>
      <c r="F73" s="1117"/>
      <c r="G73" s="1117"/>
    </row>
    <row r="74" spans="5:7" ht="11.25">
      <c r="E74" s="1117"/>
      <c r="F74" s="1117"/>
      <c r="G74" s="1117"/>
    </row>
    <row r="75" spans="5:7" ht="11.25">
      <c r="E75" s="1117"/>
      <c r="F75" s="1117"/>
      <c r="G75" s="1117"/>
    </row>
    <row r="76" spans="5:7" ht="11.25">
      <c r="E76" s="1117"/>
      <c r="F76" s="1117"/>
      <c r="G76" s="1117"/>
    </row>
    <row r="77" spans="5:7" ht="11.25">
      <c r="E77" s="1117"/>
      <c r="F77" s="1117"/>
      <c r="G77" s="1117"/>
    </row>
    <row r="78" spans="5:7" ht="11.25">
      <c r="E78" s="1117"/>
      <c r="F78" s="1117"/>
      <c r="G78" s="1117"/>
    </row>
    <row r="79" spans="5:7" ht="11.25">
      <c r="E79" s="1117"/>
      <c r="F79" s="1117"/>
      <c r="G79" s="1117"/>
    </row>
    <row r="80" spans="5:7" ht="11.25">
      <c r="E80" s="1117"/>
      <c r="F80" s="1117"/>
      <c r="G80" s="1117"/>
    </row>
    <row r="81" spans="5:7" ht="11.25">
      <c r="E81" s="1117"/>
      <c r="F81" s="1117"/>
      <c r="G81" s="1117"/>
    </row>
    <row r="82" spans="5:7" ht="11.25">
      <c r="E82" s="1117"/>
      <c r="F82" s="1117"/>
      <c r="G82" s="1117"/>
    </row>
  </sheetData>
  <sheetProtection/>
  <mergeCells count="2">
    <mergeCell ref="AN3:AN4"/>
    <mergeCell ref="AM3:AM4"/>
  </mergeCells>
  <printOptions/>
  <pageMargins left="0.7" right="0.7" top="0.75" bottom="0.75" header="0.3" footer="0.3"/>
  <pageSetup fitToHeight="0" fitToWidth="1" horizontalDpi="300" verticalDpi="300" orientation="landscape" paperSize="9" scale="29" r:id="rId1"/>
</worksheet>
</file>

<file path=xl/worksheets/sheet7.xml><?xml version="1.0" encoding="utf-8"?>
<worksheet xmlns="http://schemas.openxmlformats.org/spreadsheetml/2006/main" xmlns:r="http://schemas.openxmlformats.org/officeDocument/2006/relationships">
  <dimension ref="A1:Z26"/>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4" sqref="C4"/>
    </sheetView>
  </sheetViews>
  <sheetFormatPr defaultColWidth="9.00390625" defaultRowHeight="16.5"/>
  <cols>
    <col min="1" max="1" width="41.375" style="0" customWidth="1"/>
    <col min="2" max="2" width="12.625" style="0" customWidth="1"/>
    <col min="3" max="3" width="11.50390625" style="0" customWidth="1"/>
    <col min="4" max="4" width="11.75390625" style="0" customWidth="1"/>
    <col min="6" max="6" width="9.50390625" style="0" customWidth="1"/>
    <col min="7" max="7" width="8.875" style="0" customWidth="1"/>
    <col min="8" max="8" width="8.50390625" style="0" customWidth="1"/>
    <col min="9" max="9" width="13.25390625" style="0" customWidth="1"/>
    <col min="10" max="10" width="14.625" style="0" customWidth="1"/>
    <col min="12" max="12" width="11.375" style="0" customWidth="1"/>
    <col min="13" max="26" width="10.00390625" style="0" customWidth="1"/>
  </cols>
  <sheetData>
    <row r="1" spans="1:26" ht="16.5">
      <c r="A1" s="618" t="s">
        <v>456</v>
      </c>
      <c r="B1" s="619"/>
      <c r="C1" s="619"/>
      <c r="D1" s="620"/>
      <c r="F1" s="631" t="s">
        <v>482</v>
      </c>
      <c r="G1" s="632"/>
      <c r="H1" s="632"/>
      <c r="I1" s="632"/>
      <c r="J1" s="632"/>
      <c r="L1" s="1278" t="s">
        <v>488</v>
      </c>
      <c r="M1" s="1278"/>
      <c r="N1" s="1278"/>
      <c r="O1" s="1278" t="s">
        <v>484</v>
      </c>
      <c r="P1" s="1278"/>
      <c r="Q1" s="1278"/>
      <c r="R1" s="1278" t="s">
        <v>485</v>
      </c>
      <c r="S1" s="1278"/>
      <c r="T1" s="1278"/>
      <c r="U1" s="1278" t="s">
        <v>486</v>
      </c>
      <c r="V1" s="1278"/>
      <c r="W1" s="1278"/>
      <c r="X1" s="1278" t="s">
        <v>487</v>
      </c>
      <c r="Y1" s="1278"/>
      <c r="Z1" s="1278"/>
    </row>
    <row r="2" spans="1:26" ht="16.5" customHeight="1">
      <c r="A2" s="621"/>
      <c r="B2" s="622" t="s">
        <v>457</v>
      </c>
      <c r="C2" s="622" t="s">
        <v>458</v>
      </c>
      <c r="D2" s="622" t="s">
        <v>459</v>
      </c>
      <c r="F2" s="633" t="s">
        <v>483</v>
      </c>
      <c r="G2" s="633" t="s">
        <v>484</v>
      </c>
      <c r="H2" s="633" t="s">
        <v>485</v>
      </c>
      <c r="I2" s="633" t="s">
        <v>486</v>
      </c>
      <c r="J2" s="634" t="s">
        <v>487</v>
      </c>
      <c r="L2" s="630" t="s">
        <v>489</v>
      </c>
      <c r="M2" s="630" t="s">
        <v>490</v>
      </c>
      <c r="N2" s="630" t="s">
        <v>491</v>
      </c>
      <c r="O2" s="630" t="s">
        <v>489</v>
      </c>
      <c r="P2" s="630" t="s">
        <v>490</v>
      </c>
      <c r="Q2" s="630" t="s">
        <v>491</v>
      </c>
      <c r="R2" s="630" t="s">
        <v>489</v>
      </c>
      <c r="S2" s="630" t="s">
        <v>490</v>
      </c>
      <c r="T2" s="630" t="s">
        <v>491</v>
      </c>
      <c r="U2" s="630" t="s">
        <v>489</v>
      </c>
      <c r="V2" s="630" t="s">
        <v>490</v>
      </c>
      <c r="W2" s="630" t="s">
        <v>491</v>
      </c>
      <c r="X2" s="630" t="s">
        <v>489</v>
      </c>
      <c r="Y2" s="630" t="s">
        <v>490</v>
      </c>
      <c r="Z2" s="630" t="s">
        <v>491</v>
      </c>
    </row>
    <row r="3" spans="1:26" ht="16.5">
      <c r="A3" s="623" t="s">
        <v>460</v>
      </c>
      <c r="B3" s="624">
        <f>B4+B16+B21</f>
        <v>663754220</v>
      </c>
      <c r="C3" s="624">
        <f>C4+C16+C21</f>
        <v>95510831</v>
      </c>
      <c r="D3" s="624">
        <f>D4+D16+D21</f>
        <v>47816153</v>
      </c>
      <c r="F3" s="643">
        <f>F4+F16+F21</f>
        <v>35640725</v>
      </c>
      <c r="G3" s="643">
        <f>G4+G16+G21</f>
        <v>15873884</v>
      </c>
      <c r="H3" s="643">
        <f>H4+H16+H21</f>
        <v>7297656</v>
      </c>
      <c r="I3" s="643">
        <f>I4+I16+I21</f>
        <v>12960841</v>
      </c>
      <c r="J3" s="643">
        <f>J4+J16+J21</f>
        <v>23223948</v>
      </c>
      <c r="L3" s="638">
        <f>L4+L16+L21</f>
        <v>443453850</v>
      </c>
      <c r="M3" s="638">
        <f aca="true" t="shared" si="0" ref="M3:Z3">M4+M16+M21</f>
        <v>35646175</v>
      </c>
      <c r="N3" s="638">
        <f t="shared" si="0"/>
        <v>14878225</v>
      </c>
      <c r="O3" s="638">
        <f t="shared" si="0"/>
        <v>74464089</v>
      </c>
      <c r="P3" s="638">
        <f t="shared" si="0"/>
        <v>15853415</v>
      </c>
      <c r="Q3" s="638">
        <f t="shared" si="0"/>
        <v>15040696</v>
      </c>
      <c r="R3" s="638">
        <f t="shared" si="0"/>
        <v>23943480</v>
      </c>
      <c r="S3" s="638">
        <f t="shared" si="0"/>
        <v>7297656</v>
      </c>
      <c r="T3" s="638">
        <f t="shared" si="0"/>
        <v>5079426</v>
      </c>
      <c r="U3" s="638">
        <f t="shared" si="0"/>
        <v>3450853</v>
      </c>
      <c r="V3" s="638">
        <f t="shared" si="0"/>
        <v>12960841</v>
      </c>
      <c r="W3" s="638">
        <f t="shared" si="0"/>
        <v>1607551</v>
      </c>
      <c r="X3" s="638">
        <f t="shared" si="0"/>
        <v>76281110</v>
      </c>
      <c r="Y3" s="638">
        <f t="shared" si="0"/>
        <v>23115800</v>
      </c>
      <c r="Z3" s="638">
        <f t="shared" si="0"/>
        <v>10231782</v>
      </c>
    </row>
    <row r="4" spans="1:26" ht="16.5">
      <c r="A4" s="625" t="s">
        <v>461</v>
      </c>
      <c r="B4" s="626">
        <f>B5+B12+B13+B14+B15</f>
        <v>621417616</v>
      </c>
      <c r="C4" s="627">
        <f>C5+C12+C13+C14+C15</f>
        <v>94974879</v>
      </c>
      <c r="D4" s="626">
        <f>D5+D12+D13+D14+D15</f>
        <v>47499995</v>
      </c>
      <c r="F4" s="642">
        <f>F5+F12+F13+F14+F15</f>
        <v>35640725</v>
      </c>
      <c r="G4" s="642">
        <f>G5+G12+G13+G14+G15</f>
        <v>15853373</v>
      </c>
      <c r="H4" s="642">
        <f>H5+H12+H13+H14+H15</f>
        <v>7297656</v>
      </c>
      <c r="I4" s="642">
        <f>I5+I12+I13+I14+I15</f>
        <v>12960841</v>
      </c>
      <c r="J4" s="642">
        <f>J5+J12+J13+J14+J15</f>
        <v>23222284</v>
      </c>
      <c r="L4" s="638">
        <f>L5+L12+L13+L14+L15</f>
        <v>443242827</v>
      </c>
      <c r="M4" s="638">
        <f aca="true" t="shared" si="1" ref="M4:Z4">M5+M12+M13+M14+M15</f>
        <v>35640725</v>
      </c>
      <c r="N4" s="638">
        <f t="shared" si="1"/>
        <v>14878054</v>
      </c>
      <c r="O4" s="638">
        <f t="shared" si="1"/>
        <v>74461684</v>
      </c>
      <c r="P4" s="638">
        <f t="shared" si="1"/>
        <v>15853373</v>
      </c>
      <c r="Q4" s="638">
        <f t="shared" si="1"/>
        <v>15040696</v>
      </c>
      <c r="R4" s="638">
        <f t="shared" si="1"/>
        <v>23943480</v>
      </c>
      <c r="S4" s="638">
        <f t="shared" si="1"/>
        <v>7297656</v>
      </c>
      <c r="T4" s="638">
        <f t="shared" si="1"/>
        <v>5079426</v>
      </c>
      <c r="U4" s="638">
        <f t="shared" si="1"/>
        <v>3450853</v>
      </c>
      <c r="V4" s="638">
        <f t="shared" si="1"/>
        <v>12960841</v>
      </c>
      <c r="W4" s="638">
        <f t="shared" si="1"/>
        <v>1607551</v>
      </c>
      <c r="X4" s="638">
        <f t="shared" si="1"/>
        <v>76281110</v>
      </c>
      <c r="Y4" s="638">
        <f t="shared" si="1"/>
        <v>23113034</v>
      </c>
      <c r="Z4" s="638">
        <f t="shared" si="1"/>
        <v>10231782</v>
      </c>
    </row>
    <row r="5" spans="1:26" s="639" customFormat="1" ht="15">
      <c r="A5" s="628" t="s">
        <v>462</v>
      </c>
      <c r="B5" s="636">
        <v>399596176</v>
      </c>
      <c r="C5" s="636">
        <v>32781245</v>
      </c>
      <c r="D5" s="636">
        <v>14102463</v>
      </c>
      <c r="F5" s="636">
        <f>F6+F7+F8+F9+F10+F11</f>
        <v>31402071</v>
      </c>
      <c r="G5" s="636">
        <f>G6+G7+G8+G9+G10+G11</f>
        <v>526676</v>
      </c>
      <c r="H5" s="636">
        <f>H6+H7+H8+H9+H10+H11</f>
        <v>407126</v>
      </c>
      <c r="I5" s="636">
        <f>I6+I7+I8+I9+I10+I11</f>
        <v>24670</v>
      </c>
      <c r="J5" s="636">
        <f>J6+J7+J8+J9+J10+J11</f>
        <v>311452</v>
      </c>
      <c r="L5" s="636">
        <v>390651914</v>
      </c>
      <c r="M5" s="636">
        <v>31402071</v>
      </c>
      <c r="N5" s="636">
        <v>13127600</v>
      </c>
      <c r="O5" s="636">
        <v>5718179</v>
      </c>
      <c r="P5" s="636">
        <v>526676</v>
      </c>
      <c r="Q5" s="636">
        <v>181215</v>
      </c>
      <c r="R5" s="636">
        <v>132822</v>
      </c>
      <c r="S5" s="636">
        <v>407126</v>
      </c>
      <c r="T5" s="636">
        <v>100367</v>
      </c>
      <c r="U5" s="636">
        <v>110049</v>
      </c>
      <c r="V5" s="636">
        <v>24670</v>
      </c>
      <c r="W5" s="636">
        <v>111</v>
      </c>
      <c r="X5" s="636">
        <v>2983212</v>
      </c>
      <c r="Y5" s="636">
        <v>311452</v>
      </c>
      <c r="Z5" s="636">
        <v>30684</v>
      </c>
    </row>
    <row r="6" spans="1:26" ht="16.5">
      <c r="A6" s="629" t="s">
        <v>463</v>
      </c>
      <c r="B6" s="635">
        <v>87068385</v>
      </c>
      <c r="C6" s="640">
        <v>7211365</v>
      </c>
      <c r="D6" s="635">
        <v>536801</v>
      </c>
      <c r="F6" s="640">
        <v>6943419</v>
      </c>
      <c r="G6" s="640">
        <v>14552</v>
      </c>
      <c r="H6" s="640">
        <v>147824</v>
      </c>
      <c r="I6" s="640">
        <v>8315</v>
      </c>
      <c r="J6" s="640">
        <v>97255</v>
      </c>
      <c r="L6" s="635">
        <v>85809023</v>
      </c>
      <c r="M6" s="635">
        <v>6943419</v>
      </c>
      <c r="N6" s="635">
        <v>512110</v>
      </c>
      <c r="O6" s="635">
        <v>984985</v>
      </c>
      <c r="P6" s="635">
        <v>14552</v>
      </c>
      <c r="Q6" s="635">
        <v>0</v>
      </c>
      <c r="R6" s="635">
        <v>36251</v>
      </c>
      <c r="S6" s="635">
        <v>147824</v>
      </c>
      <c r="T6" s="635">
        <v>17666</v>
      </c>
      <c r="U6" s="635">
        <v>110049</v>
      </c>
      <c r="V6" s="635">
        <v>8315</v>
      </c>
      <c r="W6" s="635">
        <v>0</v>
      </c>
      <c r="X6" s="635">
        <v>128077</v>
      </c>
      <c r="Y6" s="635">
        <v>97255</v>
      </c>
      <c r="Z6" s="635">
        <v>7025</v>
      </c>
    </row>
    <row r="7" spans="1:26" ht="16.5">
      <c r="A7" s="629" t="s">
        <v>464</v>
      </c>
      <c r="B7" s="635">
        <v>47029288</v>
      </c>
      <c r="C7" s="640">
        <v>2215338</v>
      </c>
      <c r="D7" s="635">
        <v>222022</v>
      </c>
      <c r="F7" s="640">
        <v>1853022</v>
      </c>
      <c r="G7" s="640">
        <v>159728</v>
      </c>
      <c r="H7" s="640">
        <v>133664</v>
      </c>
      <c r="I7" s="640">
        <v>8001</v>
      </c>
      <c r="J7" s="640">
        <v>60923</v>
      </c>
      <c r="L7" s="635">
        <v>45639151</v>
      </c>
      <c r="M7" s="635">
        <v>1853022</v>
      </c>
      <c r="N7" s="635">
        <v>221810</v>
      </c>
      <c r="O7" s="635">
        <v>1359473</v>
      </c>
      <c r="P7" s="635">
        <v>159728</v>
      </c>
      <c r="Q7" s="635">
        <v>212</v>
      </c>
      <c r="R7" s="635">
        <v>0</v>
      </c>
      <c r="S7" s="635">
        <v>133664</v>
      </c>
      <c r="T7" s="635">
        <v>0</v>
      </c>
      <c r="U7" s="635">
        <v>0</v>
      </c>
      <c r="V7" s="635">
        <v>8001</v>
      </c>
      <c r="W7" s="635">
        <v>0</v>
      </c>
      <c r="X7" s="635">
        <v>30664</v>
      </c>
      <c r="Y7" s="635">
        <v>60923</v>
      </c>
      <c r="Z7" s="635">
        <v>0</v>
      </c>
    </row>
    <row r="8" spans="1:26" ht="16.5">
      <c r="A8" s="629" t="s">
        <v>465</v>
      </c>
      <c r="B8" s="635">
        <v>13769063</v>
      </c>
      <c r="C8" s="640">
        <v>6494588</v>
      </c>
      <c r="D8" s="635">
        <v>3754044</v>
      </c>
      <c r="F8" s="640">
        <v>6384243</v>
      </c>
      <c r="G8" s="640">
        <v>0</v>
      </c>
      <c r="H8" s="640">
        <v>0</v>
      </c>
      <c r="I8" s="640">
        <v>0</v>
      </c>
      <c r="J8" s="640">
        <v>1095</v>
      </c>
      <c r="L8" s="635">
        <v>13642092</v>
      </c>
      <c r="M8" s="635">
        <v>6384243</v>
      </c>
      <c r="N8" s="635">
        <v>3091558</v>
      </c>
      <c r="O8" s="635">
        <v>0</v>
      </c>
      <c r="P8" s="635">
        <v>0</v>
      </c>
      <c r="Q8" s="635">
        <v>0</v>
      </c>
      <c r="R8" s="635">
        <v>0</v>
      </c>
      <c r="S8" s="635">
        <v>0</v>
      </c>
      <c r="T8" s="635">
        <v>0</v>
      </c>
      <c r="U8" s="635">
        <v>0</v>
      </c>
      <c r="V8" s="635">
        <v>0</v>
      </c>
      <c r="W8" s="635">
        <v>0</v>
      </c>
      <c r="X8" s="635">
        <v>126971</v>
      </c>
      <c r="Y8" s="635">
        <v>1095</v>
      </c>
      <c r="Z8" s="635">
        <v>0</v>
      </c>
    </row>
    <row r="9" spans="1:26" ht="16.5">
      <c r="A9" s="629" t="s">
        <v>466</v>
      </c>
      <c r="B9" s="635">
        <v>13528188</v>
      </c>
      <c r="C9" s="640">
        <v>298451</v>
      </c>
      <c r="D9" s="635">
        <v>16568</v>
      </c>
      <c r="F9" s="640">
        <v>297985</v>
      </c>
      <c r="G9" s="640">
        <v>0</v>
      </c>
      <c r="H9" s="640">
        <v>0</v>
      </c>
      <c r="I9" s="640">
        <v>466</v>
      </c>
      <c r="J9" s="640">
        <v>0</v>
      </c>
      <c r="L9" s="635">
        <v>13441577</v>
      </c>
      <c r="M9" s="635">
        <v>297985</v>
      </c>
      <c r="N9" s="635">
        <v>16568</v>
      </c>
      <c r="O9" s="635">
        <v>86611</v>
      </c>
      <c r="P9" s="635">
        <v>0</v>
      </c>
      <c r="Q9" s="635">
        <v>0</v>
      </c>
      <c r="R9" s="635">
        <v>0</v>
      </c>
      <c r="S9" s="635">
        <v>0</v>
      </c>
      <c r="T9" s="635">
        <v>0</v>
      </c>
      <c r="U9" s="635">
        <v>0</v>
      </c>
      <c r="V9" s="635">
        <v>466</v>
      </c>
      <c r="W9" s="635">
        <v>0</v>
      </c>
      <c r="X9" s="635">
        <v>0</v>
      </c>
      <c r="Y9" s="635">
        <v>0</v>
      </c>
      <c r="Z9" s="635">
        <v>0</v>
      </c>
    </row>
    <row r="10" spans="1:26" ht="16.5">
      <c r="A10" s="629" t="s">
        <v>467</v>
      </c>
      <c r="B10" s="635">
        <v>30586376</v>
      </c>
      <c r="C10" s="640">
        <v>1756057</v>
      </c>
      <c r="D10" s="635">
        <v>1290844</v>
      </c>
      <c r="F10" s="640">
        <v>1656085</v>
      </c>
      <c r="G10" s="640">
        <v>0</v>
      </c>
      <c r="H10" s="640">
        <v>0</v>
      </c>
      <c r="I10" s="640">
        <v>3703</v>
      </c>
      <c r="J10" s="640">
        <v>96269</v>
      </c>
      <c r="L10" s="635">
        <v>30578395</v>
      </c>
      <c r="M10" s="635">
        <v>1656085</v>
      </c>
      <c r="N10" s="635">
        <v>1274768</v>
      </c>
      <c r="O10" s="635">
        <v>5445</v>
      </c>
      <c r="P10" s="635">
        <v>0</v>
      </c>
      <c r="Q10" s="635">
        <v>0</v>
      </c>
      <c r="R10" s="635">
        <v>0</v>
      </c>
      <c r="S10" s="635">
        <v>0</v>
      </c>
      <c r="T10" s="635">
        <v>0</v>
      </c>
      <c r="U10" s="635">
        <v>0</v>
      </c>
      <c r="V10" s="635">
        <v>3703</v>
      </c>
      <c r="W10" s="635">
        <v>0</v>
      </c>
      <c r="X10" s="635">
        <v>2536</v>
      </c>
      <c r="Y10" s="635">
        <v>96269</v>
      </c>
      <c r="Z10" s="635">
        <v>16076</v>
      </c>
    </row>
    <row r="11" spans="1:26" ht="16.5">
      <c r="A11" s="629" t="s">
        <v>468</v>
      </c>
      <c r="B11" s="635">
        <v>207614876</v>
      </c>
      <c r="C11" s="640">
        <v>14805446</v>
      </c>
      <c r="D11" s="635">
        <v>8282184</v>
      </c>
      <c r="F11" s="640">
        <v>14267317</v>
      </c>
      <c r="G11" s="640">
        <v>352396</v>
      </c>
      <c r="H11" s="640">
        <v>125638</v>
      </c>
      <c r="I11" s="640">
        <v>4185</v>
      </c>
      <c r="J11" s="640">
        <v>55910</v>
      </c>
      <c r="L11" s="635">
        <v>201541676</v>
      </c>
      <c r="M11" s="635">
        <v>14267317</v>
      </c>
      <c r="N11" s="635">
        <v>8010786</v>
      </c>
      <c r="O11" s="635">
        <v>3281665</v>
      </c>
      <c r="P11" s="635">
        <v>352396</v>
      </c>
      <c r="Q11" s="635">
        <v>181003</v>
      </c>
      <c r="R11" s="635">
        <v>96571</v>
      </c>
      <c r="S11" s="635">
        <v>125638</v>
      </c>
      <c r="T11" s="635">
        <v>82701</v>
      </c>
      <c r="U11" s="635">
        <v>0</v>
      </c>
      <c r="V11" s="635">
        <v>4185</v>
      </c>
      <c r="W11" s="635">
        <v>111</v>
      </c>
      <c r="X11" s="635">
        <v>2694964</v>
      </c>
      <c r="Y11" s="635">
        <v>55910</v>
      </c>
      <c r="Z11" s="635">
        <v>7583</v>
      </c>
    </row>
    <row r="12" spans="1:26" s="639" customFormat="1" ht="15">
      <c r="A12" s="628" t="s">
        <v>469</v>
      </c>
      <c r="B12" s="636">
        <v>115232441</v>
      </c>
      <c r="C12" s="641">
        <v>15990730</v>
      </c>
      <c r="D12" s="636">
        <v>15093288</v>
      </c>
      <c r="F12" s="641">
        <v>1741113</v>
      </c>
      <c r="G12" s="641">
        <v>13181264</v>
      </c>
      <c r="H12" s="641">
        <v>345486</v>
      </c>
      <c r="I12" s="641">
        <v>218849</v>
      </c>
      <c r="J12" s="641">
        <v>504018</v>
      </c>
      <c r="L12" s="636">
        <v>36133381</v>
      </c>
      <c r="M12" s="636">
        <v>1741113</v>
      </c>
      <c r="N12" s="636">
        <v>584222</v>
      </c>
      <c r="O12" s="636">
        <v>63791971</v>
      </c>
      <c r="P12" s="636">
        <v>13181264</v>
      </c>
      <c r="Q12" s="636">
        <v>13464578</v>
      </c>
      <c r="R12" s="636">
        <v>4143913</v>
      </c>
      <c r="S12" s="636">
        <v>345486</v>
      </c>
      <c r="T12" s="636">
        <v>267508</v>
      </c>
      <c r="U12" s="636">
        <v>957</v>
      </c>
      <c r="V12" s="636">
        <v>218849</v>
      </c>
      <c r="W12" s="636">
        <v>21499</v>
      </c>
      <c r="X12" s="636">
        <v>11131664</v>
      </c>
      <c r="Y12" s="636">
        <v>504018</v>
      </c>
      <c r="Z12" s="636">
        <v>755481</v>
      </c>
    </row>
    <row r="13" spans="1:26" s="639" customFormat="1" ht="15">
      <c r="A13" s="628" t="s">
        <v>470</v>
      </c>
      <c r="B13" s="636">
        <v>32378972</v>
      </c>
      <c r="C13" s="641">
        <v>8307747</v>
      </c>
      <c r="D13" s="636">
        <v>4527026</v>
      </c>
      <c r="F13" s="641">
        <v>689736</v>
      </c>
      <c r="G13" s="641">
        <v>1500901</v>
      </c>
      <c r="H13" s="641">
        <v>5249226</v>
      </c>
      <c r="I13" s="641">
        <v>138987</v>
      </c>
      <c r="J13" s="641">
        <v>728897</v>
      </c>
      <c r="L13" s="636">
        <v>9902480</v>
      </c>
      <c r="M13" s="636">
        <v>689736</v>
      </c>
      <c r="N13" s="636">
        <v>301718</v>
      </c>
      <c r="O13" s="636">
        <v>2767669</v>
      </c>
      <c r="P13" s="636">
        <v>1500901</v>
      </c>
      <c r="Q13" s="636">
        <v>1012868</v>
      </c>
      <c r="R13" s="636">
        <v>18694640</v>
      </c>
      <c r="S13" s="636">
        <v>5249226</v>
      </c>
      <c r="T13" s="636">
        <v>3065965</v>
      </c>
      <c r="U13" s="636">
        <v>0</v>
      </c>
      <c r="V13" s="636">
        <v>138987</v>
      </c>
      <c r="W13" s="636">
        <v>98036</v>
      </c>
      <c r="X13" s="636">
        <v>1014183</v>
      </c>
      <c r="Y13" s="636">
        <v>728897</v>
      </c>
      <c r="Z13" s="636">
        <v>48439</v>
      </c>
    </row>
    <row r="14" spans="1:26" s="639" customFormat="1" ht="15">
      <c r="A14" s="628" t="s">
        <v>471</v>
      </c>
      <c r="B14" s="636">
        <v>5400006</v>
      </c>
      <c r="C14" s="641">
        <v>13777521</v>
      </c>
      <c r="D14" s="636">
        <v>1942200</v>
      </c>
      <c r="F14" s="641">
        <v>332728</v>
      </c>
      <c r="G14" s="641">
        <v>276848</v>
      </c>
      <c r="H14" s="641">
        <v>53595</v>
      </c>
      <c r="I14" s="641">
        <v>12556850</v>
      </c>
      <c r="J14" s="641">
        <v>557500</v>
      </c>
      <c r="L14" s="636">
        <v>1495953</v>
      </c>
      <c r="M14" s="636">
        <v>332728</v>
      </c>
      <c r="N14" s="636">
        <v>182969</v>
      </c>
      <c r="O14" s="636">
        <v>197371</v>
      </c>
      <c r="P14" s="636">
        <v>276848</v>
      </c>
      <c r="Q14" s="636">
        <v>26553</v>
      </c>
      <c r="R14" s="636">
        <v>71681</v>
      </c>
      <c r="S14" s="636">
        <v>53595</v>
      </c>
      <c r="T14" s="636">
        <v>217375</v>
      </c>
      <c r="U14" s="636">
        <v>3339847</v>
      </c>
      <c r="V14" s="636">
        <v>12556850</v>
      </c>
      <c r="W14" s="636">
        <v>1446415</v>
      </c>
      <c r="X14" s="636">
        <v>295154</v>
      </c>
      <c r="Y14" s="636">
        <v>557500</v>
      </c>
      <c r="Z14" s="636">
        <v>68888</v>
      </c>
    </row>
    <row r="15" spans="1:26" s="639" customFormat="1" ht="15">
      <c r="A15" s="628" t="s">
        <v>472</v>
      </c>
      <c r="B15" s="636">
        <v>68810021</v>
      </c>
      <c r="C15" s="641">
        <v>24117636</v>
      </c>
      <c r="D15" s="636">
        <v>11835018</v>
      </c>
      <c r="F15" s="641">
        <v>1475077</v>
      </c>
      <c r="G15" s="641">
        <v>367684</v>
      </c>
      <c r="H15" s="641">
        <v>1242223</v>
      </c>
      <c r="I15" s="641">
        <v>21485</v>
      </c>
      <c r="J15" s="641">
        <f>21011167+109250</f>
        <v>21120417</v>
      </c>
      <c r="L15" s="636">
        <v>5059099</v>
      </c>
      <c r="M15" s="636">
        <v>1475077</v>
      </c>
      <c r="N15" s="636">
        <v>681545</v>
      </c>
      <c r="O15" s="636">
        <v>1986494</v>
      </c>
      <c r="P15" s="636">
        <v>367684</v>
      </c>
      <c r="Q15" s="636">
        <v>355482</v>
      </c>
      <c r="R15" s="636">
        <v>900424</v>
      </c>
      <c r="S15" s="636">
        <v>1242223</v>
      </c>
      <c r="T15" s="636">
        <v>1428211</v>
      </c>
      <c r="U15" s="636">
        <v>0</v>
      </c>
      <c r="V15" s="636">
        <v>21485</v>
      </c>
      <c r="W15" s="636">
        <v>41490</v>
      </c>
      <c r="X15" s="636">
        <v>60856897</v>
      </c>
      <c r="Y15" s="636">
        <v>21011167</v>
      </c>
      <c r="Z15" s="636">
        <v>9328290</v>
      </c>
    </row>
    <row r="16" spans="1:26" ht="16.5">
      <c r="A16" s="625" t="s">
        <v>473</v>
      </c>
      <c r="B16" s="626">
        <f>B17+B18+B19+B20</f>
        <v>37623318</v>
      </c>
      <c r="C16" s="626">
        <f>C17+C18+C19+C20</f>
        <v>401045</v>
      </c>
      <c r="D16" s="626">
        <f>D17+D18+D19+D20</f>
        <v>142169</v>
      </c>
      <c r="F16" s="637">
        <f>F17+F18+F19+F20</f>
        <v>0</v>
      </c>
      <c r="G16" s="637">
        <f>G17+G18+G19+G20</f>
        <v>0</v>
      </c>
      <c r="H16" s="637">
        <f>H17+H18+H19+H20</f>
        <v>0</v>
      </c>
      <c r="I16" s="637">
        <f>I17+I18+I19+I20</f>
        <v>0</v>
      </c>
      <c r="J16" s="637">
        <f>J17+J18+J19+J20</f>
        <v>0</v>
      </c>
      <c r="L16" s="637">
        <f>L17+L18+L19+L20</f>
        <v>0</v>
      </c>
      <c r="M16" s="637">
        <f aca="true" t="shared" si="2" ref="M16:Z16">M17+M18+M19+M20</f>
        <v>5328</v>
      </c>
      <c r="N16" s="637">
        <f t="shared" si="2"/>
        <v>0</v>
      </c>
      <c r="O16" s="637">
        <f t="shared" si="2"/>
        <v>0</v>
      </c>
      <c r="P16" s="637">
        <f t="shared" si="2"/>
        <v>0</v>
      </c>
      <c r="Q16" s="637">
        <f t="shared" si="2"/>
        <v>0</v>
      </c>
      <c r="R16" s="637">
        <f t="shared" si="2"/>
        <v>0</v>
      </c>
      <c r="S16" s="637">
        <f t="shared" si="2"/>
        <v>0</v>
      </c>
      <c r="T16" s="637">
        <f t="shared" si="2"/>
        <v>0</v>
      </c>
      <c r="U16" s="637">
        <f t="shared" si="2"/>
        <v>0</v>
      </c>
      <c r="V16" s="637">
        <f t="shared" si="2"/>
        <v>0</v>
      </c>
      <c r="W16" s="637">
        <f t="shared" si="2"/>
        <v>0</v>
      </c>
      <c r="X16" s="637">
        <f t="shared" si="2"/>
        <v>0</v>
      </c>
      <c r="Y16" s="637">
        <f t="shared" si="2"/>
        <v>0</v>
      </c>
      <c r="Z16" s="637">
        <f t="shared" si="2"/>
        <v>0</v>
      </c>
    </row>
    <row r="17" spans="1:26" ht="16.5">
      <c r="A17" s="629" t="s">
        <v>474</v>
      </c>
      <c r="B17" s="635">
        <v>793555</v>
      </c>
      <c r="C17" s="640">
        <v>2368</v>
      </c>
      <c r="D17" s="635">
        <v>0</v>
      </c>
      <c r="F17" s="640">
        <v>0</v>
      </c>
      <c r="G17" s="640">
        <v>0</v>
      </c>
      <c r="H17" s="640">
        <v>0</v>
      </c>
      <c r="I17" s="640">
        <v>0</v>
      </c>
      <c r="J17" s="640">
        <v>0</v>
      </c>
      <c r="L17" s="635">
        <v>0</v>
      </c>
      <c r="M17" s="635">
        <v>0</v>
      </c>
      <c r="N17" s="635">
        <v>0</v>
      </c>
      <c r="O17" s="635">
        <v>0</v>
      </c>
      <c r="P17" s="635">
        <v>0</v>
      </c>
      <c r="Q17" s="635">
        <v>0</v>
      </c>
      <c r="R17" s="635">
        <v>0</v>
      </c>
      <c r="S17" s="635">
        <v>0</v>
      </c>
      <c r="T17" s="635">
        <v>0</v>
      </c>
      <c r="U17" s="635">
        <v>0</v>
      </c>
      <c r="V17" s="635">
        <v>0</v>
      </c>
      <c r="W17" s="635">
        <v>0</v>
      </c>
      <c r="X17" s="635">
        <v>0</v>
      </c>
      <c r="Y17" s="635">
        <v>0</v>
      </c>
      <c r="Z17" s="635">
        <v>0</v>
      </c>
    </row>
    <row r="18" spans="1:26" ht="16.5">
      <c r="A18" s="629" t="s">
        <v>475</v>
      </c>
      <c r="B18" s="635">
        <v>15492397</v>
      </c>
      <c r="C18" s="640">
        <v>115188</v>
      </c>
      <c r="D18" s="635">
        <v>1175</v>
      </c>
      <c r="F18" s="640">
        <v>0</v>
      </c>
      <c r="G18" s="640">
        <v>0</v>
      </c>
      <c r="H18" s="640">
        <v>0</v>
      </c>
      <c r="I18" s="640">
        <v>0</v>
      </c>
      <c r="J18" s="640">
        <v>0</v>
      </c>
      <c r="L18" s="635">
        <v>0</v>
      </c>
      <c r="M18" s="635">
        <v>0</v>
      </c>
      <c r="N18" s="635">
        <v>0</v>
      </c>
      <c r="O18" s="635">
        <v>0</v>
      </c>
      <c r="P18" s="635">
        <v>0</v>
      </c>
      <c r="Q18" s="635">
        <v>0</v>
      </c>
      <c r="R18" s="635">
        <v>0</v>
      </c>
      <c r="S18" s="635">
        <v>0</v>
      </c>
      <c r="T18" s="635">
        <v>0</v>
      </c>
      <c r="U18" s="635">
        <v>0</v>
      </c>
      <c r="V18" s="635">
        <v>0</v>
      </c>
      <c r="W18" s="635">
        <v>0</v>
      </c>
      <c r="X18" s="635">
        <v>0</v>
      </c>
      <c r="Y18" s="635">
        <v>0</v>
      </c>
      <c r="Z18" s="635">
        <v>0</v>
      </c>
    </row>
    <row r="19" spans="1:26" ht="16.5">
      <c r="A19" s="629" t="s">
        <v>476</v>
      </c>
      <c r="B19" s="635">
        <v>7574835</v>
      </c>
      <c r="C19" s="640">
        <v>122885</v>
      </c>
      <c r="D19" s="635">
        <v>36348</v>
      </c>
      <c r="F19" s="640">
        <v>0</v>
      </c>
      <c r="G19" s="640">
        <v>0</v>
      </c>
      <c r="H19" s="640">
        <v>0</v>
      </c>
      <c r="I19" s="640">
        <v>0</v>
      </c>
      <c r="J19" s="640">
        <v>0</v>
      </c>
      <c r="L19" s="635">
        <v>0</v>
      </c>
      <c r="M19" s="635">
        <v>0</v>
      </c>
      <c r="N19" s="635">
        <v>0</v>
      </c>
      <c r="O19" s="635">
        <v>0</v>
      </c>
      <c r="P19" s="635">
        <v>0</v>
      </c>
      <c r="Q19" s="635">
        <v>0</v>
      </c>
      <c r="R19" s="635">
        <v>0</v>
      </c>
      <c r="S19" s="635">
        <v>0</v>
      </c>
      <c r="T19" s="635">
        <v>0</v>
      </c>
      <c r="U19" s="635">
        <v>0</v>
      </c>
      <c r="V19" s="635">
        <v>0</v>
      </c>
      <c r="W19" s="635">
        <v>0</v>
      </c>
      <c r="X19" s="635">
        <v>0</v>
      </c>
      <c r="Y19" s="635">
        <v>0</v>
      </c>
      <c r="Z19" s="635">
        <v>0</v>
      </c>
    </row>
    <row r="20" spans="1:26" ht="16.5">
      <c r="A20" s="629" t="s">
        <v>477</v>
      </c>
      <c r="B20" s="635">
        <v>13762531</v>
      </c>
      <c r="C20" s="635">
        <v>160604</v>
      </c>
      <c r="D20" s="635">
        <v>104646</v>
      </c>
      <c r="F20" s="635"/>
      <c r="G20" s="635"/>
      <c r="H20" s="635"/>
      <c r="I20" s="635"/>
      <c r="J20" s="635"/>
      <c r="L20" s="635">
        <v>0</v>
      </c>
      <c r="M20" s="635">
        <v>5328</v>
      </c>
      <c r="N20" s="635">
        <v>0</v>
      </c>
      <c r="O20" s="635">
        <v>0</v>
      </c>
      <c r="P20" s="635">
        <v>0</v>
      </c>
      <c r="Q20" s="635">
        <v>0</v>
      </c>
      <c r="R20" s="635">
        <v>0</v>
      </c>
      <c r="S20" s="635">
        <v>0</v>
      </c>
      <c r="T20" s="635">
        <v>0</v>
      </c>
      <c r="U20" s="635">
        <v>0</v>
      </c>
      <c r="V20" s="635">
        <v>0</v>
      </c>
      <c r="W20" s="635">
        <v>0</v>
      </c>
      <c r="X20" s="635">
        <v>0</v>
      </c>
      <c r="Y20" s="635">
        <v>0</v>
      </c>
      <c r="Z20" s="635">
        <v>0</v>
      </c>
    </row>
    <row r="21" spans="1:26" ht="16.5">
      <c r="A21" s="625" t="s">
        <v>478</v>
      </c>
      <c r="B21" s="626">
        <f>B22+B23+B24</f>
        <v>4713286</v>
      </c>
      <c r="C21" s="626">
        <f>C22+C23+C24</f>
        <v>134907</v>
      </c>
      <c r="D21" s="626">
        <f>D22+D23+D24</f>
        <v>173989</v>
      </c>
      <c r="F21" s="637">
        <f>F22+F23+F24</f>
        <v>0</v>
      </c>
      <c r="G21" s="637">
        <f>G22+G23+G24</f>
        <v>20511</v>
      </c>
      <c r="H21" s="637">
        <f>H22+H23+H24</f>
        <v>0</v>
      </c>
      <c r="I21" s="637">
        <f>I22+I23+I24</f>
        <v>0</v>
      </c>
      <c r="J21" s="637">
        <f>J22+J23+J24</f>
        <v>1664</v>
      </c>
      <c r="L21" s="637">
        <f>L22+L23+L24</f>
        <v>211023</v>
      </c>
      <c r="M21" s="637">
        <f aca="true" t="shared" si="3" ref="M21:Z21">M22+M23+M24</f>
        <v>122</v>
      </c>
      <c r="N21" s="637">
        <f t="shared" si="3"/>
        <v>171</v>
      </c>
      <c r="O21" s="637">
        <f t="shared" si="3"/>
        <v>2405</v>
      </c>
      <c r="P21" s="637">
        <f t="shared" si="3"/>
        <v>42</v>
      </c>
      <c r="Q21" s="637">
        <f t="shared" si="3"/>
        <v>0</v>
      </c>
      <c r="R21" s="637">
        <f t="shared" si="3"/>
        <v>0</v>
      </c>
      <c r="S21" s="637">
        <f t="shared" si="3"/>
        <v>0</v>
      </c>
      <c r="T21" s="637">
        <f t="shared" si="3"/>
        <v>0</v>
      </c>
      <c r="U21" s="637">
        <f t="shared" si="3"/>
        <v>0</v>
      </c>
      <c r="V21" s="637">
        <f t="shared" si="3"/>
        <v>0</v>
      </c>
      <c r="W21" s="637">
        <f t="shared" si="3"/>
        <v>0</v>
      </c>
      <c r="X21" s="637">
        <f t="shared" si="3"/>
        <v>0</v>
      </c>
      <c r="Y21" s="637">
        <f t="shared" si="3"/>
        <v>2766</v>
      </c>
      <c r="Z21" s="637">
        <f t="shared" si="3"/>
        <v>0</v>
      </c>
    </row>
    <row r="22" spans="1:26" ht="16.5">
      <c r="A22" s="629" t="s">
        <v>479</v>
      </c>
      <c r="B22" s="635">
        <v>1195911</v>
      </c>
      <c r="C22" s="640">
        <v>22175</v>
      </c>
      <c r="D22" s="635">
        <v>117495</v>
      </c>
      <c r="F22" s="640">
        <v>0</v>
      </c>
      <c r="G22" s="640">
        <f>C22-J22</f>
        <v>20511</v>
      </c>
      <c r="H22" s="640">
        <v>0</v>
      </c>
      <c r="I22" s="640">
        <v>0</v>
      </c>
      <c r="J22" s="640">
        <v>1664</v>
      </c>
      <c r="L22" s="635">
        <v>203174</v>
      </c>
      <c r="M22" s="635">
        <v>0</v>
      </c>
      <c r="N22" s="635">
        <v>0</v>
      </c>
      <c r="O22" s="635">
        <v>0</v>
      </c>
      <c r="P22" s="635">
        <v>0</v>
      </c>
      <c r="Q22" s="635">
        <v>0</v>
      </c>
      <c r="R22" s="635">
        <v>0</v>
      </c>
      <c r="S22" s="635">
        <v>0</v>
      </c>
      <c r="T22" s="635">
        <v>0</v>
      </c>
      <c r="U22" s="635">
        <v>0</v>
      </c>
      <c r="V22" s="635">
        <v>0</v>
      </c>
      <c r="W22" s="635">
        <v>0</v>
      </c>
      <c r="X22" s="635">
        <v>0</v>
      </c>
      <c r="Y22" s="635">
        <v>1664</v>
      </c>
      <c r="Z22" s="635">
        <v>0</v>
      </c>
    </row>
    <row r="23" spans="1:26" ht="16.5">
      <c r="A23" s="629" t="s">
        <v>480</v>
      </c>
      <c r="B23" s="635">
        <v>713407</v>
      </c>
      <c r="C23" s="635">
        <v>16853</v>
      </c>
      <c r="D23" s="635">
        <v>0</v>
      </c>
      <c r="F23" s="635"/>
      <c r="G23" s="635"/>
      <c r="H23" s="635"/>
      <c r="I23" s="635"/>
      <c r="J23" s="635"/>
      <c r="L23" s="635">
        <v>0</v>
      </c>
      <c r="M23" s="635">
        <v>0</v>
      </c>
      <c r="N23" s="635">
        <v>0</v>
      </c>
      <c r="O23" s="635">
        <v>0</v>
      </c>
      <c r="P23" s="635">
        <v>0</v>
      </c>
      <c r="Q23" s="635">
        <v>0</v>
      </c>
      <c r="R23" s="635">
        <v>0</v>
      </c>
      <c r="S23" s="635">
        <v>0</v>
      </c>
      <c r="T23" s="635">
        <v>0</v>
      </c>
      <c r="U23" s="635">
        <v>0</v>
      </c>
      <c r="V23" s="635">
        <v>0</v>
      </c>
      <c r="W23" s="635">
        <v>0</v>
      </c>
      <c r="X23" s="635">
        <v>0</v>
      </c>
      <c r="Y23" s="635">
        <v>0</v>
      </c>
      <c r="Z23" s="635">
        <v>0</v>
      </c>
    </row>
    <row r="24" spans="1:26" ht="16.5">
      <c r="A24" s="629" t="s">
        <v>481</v>
      </c>
      <c r="B24" s="635">
        <v>2803968</v>
      </c>
      <c r="C24" s="635">
        <v>95879</v>
      </c>
      <c r="D24" s="635">
        <v>56494</v>
      </c>
      <c r="F24" s="635"/>
      <c r="G24" s="635"/>
      <c r="H24" s="635"/>
      <c r="I24" s="635"/>
      <c r="J24" s="635"/>
      <c r="L24" s="635">
        <v>7849</v>
      </c>
      <c r="M24" s="635">
        <v>122</v>
      </c>
      <c r="N24" s="635">
        <v>171</v>
      </c>
      <c r="O24" s="635">
        <v>2405</v>
      </c>
      <c r="P24" s="635">
        <v>42</v>
      </c>
      <c r="Q24" s="635">
        <v>0</v>
      </c>
      <c r="R24" s="635">
        <v>0</v>
      </c>
      <c r="S24" s="635">
        <v>0</v>
      </c>
      <c r="T24" s="635">
        <v>0</v>
      </c>
      <c r="U24" s="635">
        <v>0</v>
      </c>
      <c r="V24" s="635">
        <v>0</v>
      </c>
      <c r="W24" s="635">
        <v>0</v>
      </c>
      <c r="X24" s="635">
        <v>0</v>
      </c>
      <c r="Y24" s="635">
        <v>1102</v>
      </c>
      <c r="Z24" s="635">
        <v>0</v>
      </c>
    </row>
    <row r="26" ht="16.5">
      <c r="G26" s="644"/>
    </row>
  </sheetData>
  <sheetProtection/>
  <mergeCells count="5">
    <mergeCell ref="L1:N1"/>
    <mergeCell ref="O1:Q1"/>
    <mergeCell ref="R1:T1"/>
    <mergeCell ref="U1:W1"/>
    <mergeCell ref="X1:Z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6">
    <pageSetUpPr fitToPage="1"/>
  </sheetPr>
  <dimension ref="B1:AN195"/>
  <sheetViews>
    <sheetView showGridLines="0" zoomScalePageLayoutView="0" workbookViewId="0" topLeftCell="C3">
      <pane xSplit="4" ySplit="8" topLeftCell="G11" activePane="bottomRight" state="frozen"/>
      <selection pane="topLeft" activeCell="C3" sqref="C3"/>
      <selection pane="topRight" activeCell="H3" sqref="H3"/>
      <selection pane="bottomLeft" activeCell="C11" sqref="C11"/>
      <selection pane="bottomRight" activeCell="D5" sqref="D5"/>
    </sheetView>
  </sheetViews>
  <sheetFormatPr defaultColWidth="9.00390625" defaultRowHeight="16.5"/>
  <cols>
    <col min="1" max="1" width="2.875" style="0" hidden="1" customWidth="1"/>
    <col min="2" max="2" width="8.00390625" style="0" hidden="1" customWidth="1"/>
    <col min="3" max="3" width="15.25390625" style="0" customWidth="1"/>
    <col min="4" max="4" width="39.75390625" style="0" customWidth="1"/>
    <col min="5" max="6" width="2.625" style="0" customWidth="1"/>
    <col min="7" max="21" width="9.50390625" style="0" customWidth="1"/>
    <col min="22" max="22" width="2.00390625" style="0" customWidth="1"/>
    <col min="23" max="24" width="18.50390625" style="8" customWidth="1"/>
    <col min="25" max="35" width="8.00390625" style="0" customWidth="1"/>
  </cols>
  <sheetData>
    <row r="1" ht="17.25" hidden="1" thickBot="1">
      <c r="E1">
        <v>2</v>
      </c>
    </row>
    <row r="2" spans="7:21" ht="15.75" customHeight="1" hidden="1" thickBot="1">
      <c r="G2" t="s">
        <v>279</v>
      </c>
      <c r="H2" t="s">
        <v>284</v>
      </c>
      <c r="I2" t="s">
        <v>285</v>
      </c>
      <c r="J2" t="s">
        <v>286</v>
      </c>
      <c r="K2" t="s">
        <v>280</v>
      </c>
      <c r="L2" t="s">
        <v>281</v>
      </c>
      <c r="M2" t="s">
        <v>287</v>
      </c>
      <c r="N2" t="s">
        <v>288</v>
      </c>
      <c r="O2" t="s">
        <v>289</v>
      </c>
      <c r="P2" t="s">
        <v>290</v>
      </c>
      <c r="Q2" t="s">
        <v>282</v>
      </c>
      <c r="R2" t="s">
        <v>283</v>
      </c>
      <c r="S2" t="s">
        <v>291</v>
      </c>
      <c r="T2" t="s">
        <v>292</v>
      </c>
      <c r="U2" t="s">
        <v>293</v>
      </c>
    </row>
    <row r="3" spans="3:40" s="1" customFormat="1" ht="59.25" customHeight="1">
      <c r="C3" s="699" t="s">
        <v>352</v>
      </c>
      <c r="D3" s="700" t="s">
        <v>492</v>
      </c>
      <c r="E3" s="93"/>
      <c r="F3" s="93"/>
      <c r="G3" s="275" t="s">
        <v>95</v>
      </c>
      <c r="H3" s="276"/>
      <c r="I3" s="277"/>
      <c r="J3" s="276"/>
      <c r="K3" s="275" t="s">
        <v>96</v>
      </c>
      <c r="L3" s="275" t="s">
        <v>97</v>
      </c>
      <c r="M3" s="276"/>
      <c r="N3" s="277"/>
      <c r="O3" s="277"/>
      <c r="P3" s="276"/>
      <c r="Q3" s="275" t="s">
        <v>98</v>
      </c>
      <c r="R3" s="278" t="s">
        <v>99</v>
      </c>
      <c r="S3" s="279"/>
      <c r="T3" s="276"/>
      <c r="U3" s="280" t="s">
        <v>100</v>
      </c>
      <c r="V3" s="2"/>
      <c r="W3" s="2"/>
      <c r="X3" s="2"/>
      <c r="Y3" s="10"/>
      <c r="Z3" s="2"/>
      <c r="AA3" s="2"/>
      <c r="AB3" s="10"/>
      <c r="AC3" s="2"/>
      <c r="AD3" s="2"/>
      <c r="AE3" s="2"/>
      <c r="AF3" s="2"/>
      <c r="AG3" s="2"/>
      <c r="AH3" s="2"/>
      <c r="AI3" s="2"/>
      <c r="AJ3" s="2"/>
      <c r="AK3" s="2"/>
      <c r="AL3" s="2"/>
      <c r="AM3" s="2"/>
      <c r="AN3" s="2"/>
    </row>
    <row r="4" spans="3:40" s="1" customFormat="1" ht="39" customHeight="1">
      <c r="C4" s="90"/>
      <c r="D4" s="91"/>
      <c r="E4" s="44"/>
      <c r="F4" s="44"/>
      <c r="G4" s="281"/>
      <c r="H4" s="282" t="s">
        <v>101</v>
      </c>
      <c r="I4" s="283" t="s">
        <v>102</v>
      </c>
      <c r="J4" s="282" t="s">
        <v>103</v>
      </c>
      <c r="K4" s="284"/>
      <c r="L4" s="284"/>
      <c r="M4" s="282" t="s">
        <v>373</v>
      </c>
      <c r="N4" s="283" t="s">
        <v>104</v>
      </c>
      <c r="O4" s="283" t="s">
        <v>105</v>
      </c>
      <c r="P4" s="282" t="s">
        <v>106</v>
      </c>
      <c r="Q4" s="284"/>
      <c r="R4" s="285"/>
      <c r="S4" s="286" t="s">
        <v>107</v>
      </c>
      <c r="T4" s="282" t="s">
        <v>108</v>
      </c>
      <c r="U4" s="287"/>
      <c r="V4" s="2"/>
      <c r="W4" s="2"/>
      <c r="X4" s="2"/>
      <c r="Y4" s="10"/>
      <c r="Z4" s="2"/>
      <c r="AA4" s="2"/>
      <c r="AB4" s="10"/>
      <c r="AC4" s="2"/>
      <c r="AD4" s="2"/>
      <c r="AE4" s="2"/>
      <c r="AF4" s="2"/>
      <c r="AG4" s="2"/>
      <c r="AH4" s="2"/>
      <c r="AI4" s="2"/>
      <c r="AJ4" s="2"/>
      <c r="AK4" s="2"/>
      <c r="AL4" s="2"/>
      <c r="AM4" s="2"/>
      <c r="AN4" s="2"/>
    </row>
    <row r="5" spans="3:40" ht="11.25" customHeight="1">
      <c r="C5" s="701" t="s">
        <v>493</v>
      </c>
      <c r="D5" s="97" t="s">
        <v>146</v>
      </c>
      <c r="E5" s="34"/>
      <c r="F5" s="34"/>
      <c r="G5" s="288" t="s">
        <v>109</v>
      </c>
      <c r="H5" s="289" t="s">
        <v>110</v>
      </c>
      <c r="I5" s="290" t="s">
        <v>111</v>
      </c>
      <c r="J5" s="289" t="s">
        <v>112</v>
      </c>
      <c r="K5" s="291" t="s">
        <v>113</v>
      </c>
      <c r="L5" s="291" t="s">
        <v>114</v>
      </c>
      <c r="M5" s="289" t="s">
        <v>348</v>
      </c>
      <c r="N5" s="290" t="s">
        <v>349</v>
      </c>
      <c r="O5" s="290" t="s">
        <v>350</v>
      </c>
      <c r="P5" s="289" t="s">
        <v>115</v>
      </c>
      <c r="Q5" s="291" t="s">
        <v>116</v>
      </c>
      <c r="R5" s="292" t="s">
        <v>117</v>
      </c>
      <c r="S5" s="293" t="s">
        <v>118</v>
      </c>
      <c r="T5" s="294" t="s">
        <v>119</v>
      </c>
      <c r="U5" s="295" t="s">
        <v>120</v>
      </c>
      <c r="V5" s="2"/>
      <c r="W5" s="2"/>
      <c r="X5" s="2"/>
      <c r="Y5" s="10"/>
      <c r="Z5" s="2"/>
      <c r="AA5" s="2"/>
      <c r="AB5" s="10"/>
      <c r="AC5" s="2"/>
      <c r="AD5" s="2"/>
      <c r="AE5" s="2"/>
      <c r="AF5" s="2"/>
      <c r="AG5" s="2"/>
      <c r="AH5" s="2"/>
      <c r="AI5" s="2"/>
      <c r="AJ5" s="2"/>
      <c r="AK5" s="2"/>
      <c r="AL5" s="2"/>
      <c r="AM5" s="2"/>
      <c r="AN5" s="2"/>
    </row>
    <row r="6" spans="3:40" s="8" customFormat="1" ht="9" customHeight="1" hidden="1">
      <c r="C6" s="49"/>
      <c r="D6" s="34"/>
      <c r="E6" s="34"/>
      <c r="F6" s="34"/>
      <c r="G6" s="50"/>
      <c r="H6" s="11"/>
      <c r="I6" s="16"/>
      <c r="J6" s="11"/>
      <c r="K6" s="12"/>
      <c r="L6" s="12"/>
      <c r="M6" s="69"/>
      <c r="N6" s="69"/>
      <c r="O6" s="69"/>
      <c r="P6" s="11"/>
      <c r="Q6" s="12"/>
      <c r="R6" s="73"/>
      <c r="S6" s="69"/>
      <c r="T6" s="74"/>
      <c r="U6" s="362"/>
      <c r="V6" s="2"/>
      <c r="W6" s="2"/>
      <c r="X6" s="2"/>
      <c r="Y6" s="10"/>
      <c r="Z6" s="2"/>
      <c r="AA6" s="2"/>
      <c r="AB6" s="10"/>
      <c r="AC6" s="2"/>
      <c r="AD6" s="2"/>
      <c r="AE6" s="2"/>
      <c r="AF6" s="2"/>
      <c r="AG6" s="2"/>
      <c r="AH6" s="2"/>
      <c r="AI6" s="2"/>
      <c r="AJ6" s="2"/>
      <c r="AK6" s="2"/>
      <c r="AL6" s="2"/>
      <c r="AM6" s="2"/>
      <c r="AN6" s="2"/>
    </row>
    <row r="7" spans="3:40" s="8" customFormat="1" ht="9" customHeight="1" hidden="1">
      <c r="C7" s="49"/>
      <c r="D7" s="34"/>
      <c r="E7" s="34"/>
      <c r="F7" s="34"/>
      <c r="G7" s="50"/>
      <c r="H7" s="11"/>
      <c r="I7" s="16"/>
      <c r="J7" s="11"/>
      <c r="K7" s="12"/>
      <c r="L7" s="12"/>
      <c r="M7" s="69"/>
      <c r="N7" s="69"/>
      <c r="O7" s="69"/>
      <c r="P7" s="11"/>
      <c r="Q7" s="12"/>
      <c r="R7" s="73"/>
      <c r="S7" s="69"/>
      <c r="T7" s="74"/>
      <c r="U7" s="362"/>
      <c r="V7" s="2"/>
      <c r="W7" s="2"/>
      <c r="X7" s="2"/>
      <c r="Y7" s="10"/>
      <c r="Z7" s="2"/>
      <c r="AA7" s="2"/>
      <c r="AB7" s="10"/>
      <c r="AC7" s="2"/>
      <c r="AD7" s="2"/>
      <c r="AE7" s="2"/>
      <c r="AF7" s="2"/>
      <c r="AG7" s="2"/>
      <c r="AH7" s="2"/>
      <c r="AI7" s="2"/>
      <c r="AJ7" s="2"/>
      <c r="AK7" s="2"/>
      <c r="AL7" s="2"/>
      <c r="AM7" s="2"/>
      <c r="AN7" s="2"/>
    </row>
    <row r="8" spans="3:40" s="8" customFormat="1" ht="9" customHeight="1" hidden="1">
      <c r="C8" s="49"/>
      <c r="D8" s="34"/>
      <c r="E8" s="34"/>
      <c r="F8" s="34"/>
      <c r="G8" s="50"/>
      <c r="H8" s="11"/>
      <c r="I8" s="16"/>
      <c r="J8" s="11"/>
      <c r="K8" s="12"/>
      <c r="L8" s="12"/>
      <c r="M8" s="69"/>
      <c r="N8" s="69"/>
      <c r="O8" s="69"/>
      <c r="P8" s="11"/>
      <c r="Q8" s="12"/>
      <c r="R8" s="73"/>
      <c r="S8" s="69"/>
      <c r="T8" s="74"/>
      <c r="U8" s="362"/>
      <c r="V8" s="2"/>
      <c r="W8" s="2"/>
      <c r="X8" s="2"/>
      <c r="Y8" s="10"/>
      <c r="Z8" s="2"/>
      <c r="AA8" s="2"/>
      <c r="AB8" s="10"/>
      <c r="AC8" s="2"/>
      <c r="AD8" s="2"/>
      <c r="AE8" s="2"/>
      <c r="AF8" s="2"/>
      <c r="AG8" s="2"/>
      <c r="AH8" s="2"/>
      <c r="AI8" s="2"/>
      <c r="AJ8" s="2"/>
      <c r="AK8" s="2"/>
      <c r="AL8" s="2"/>
      <c r="AM8" s="2"/>
      <c r="AN8" s="2"/>
    </row>
    <row r="9" spans="3:40" s="8" customFormat="1" ht="9" customHeight="1" hidden="1">
      <c r="C9" s="49"/>
      <c r="D9" s="34"/>
      <c r="E9" s="34"/>
      <c r="F9" s="34"/>
      <c r="G9" s="50"/>
      <c r="H9" s="11"/>
      <c r="I9" s="16"/>
      <c r="J9" s="11"/>
      <c r="K9" s="12"/>
      <c r="L9" s="12"/>
      <c r="M9" s="69"/>
      <c r="N9" s="69"/>
      <c r="O9" s="69"/>
      <c r="P9" s="11"/>
      <c r="Q9" s="12"/>
      <c r="R9" s="73"/>
      <c r="S9" s="69"/>
      <c r="T9" s="74"/>
      <c r="U9" s="362"/>
      <c r="V9" s="2"/>
      <c r="W9" s="2"/>
      <c r="X9" s="2"/>
      <c r="Y9" s="10"/>
      <c r="Z9" s="2"/>
      <c r="AA9" s="2"/>
      <c r="AB9" s="10"/>
      <c r="AC9" s="2"/>
      <c r="AD9" s="2"/>
      <c r="AE9" s="2"/>
      <c r="AF9" s="2"/>
      <c r="AG9" s="2"/>
      <c r="AH9" s="2"/>
      <c r="AI9" s="2"/>
      <c r="AJ9" s="2"/>
      <c r="AK9" s="2"/>
      <c r="AL9" s="2"/>
      <c r="AM9" s="2"/>
      <c r="AN9" s="2"/>
    </row>
    <row r="10" spans="3:40" s="8" customFormat="1" ht="9" customHeight="1" hidden="1">
      <c r="C10" s="49"/>
      <c r="D10" s="34"/>
      <c r="E10" s="34"/>
      <c r="F10" s="34"/>
      <c r="G10" s="50"/>
      <c r="H10" s="11"/>
      <c r="I10" s="16"/>
      <c r="J10" s="11"/>
      <c r="K10" s="12"/>
      <c r="L10" s="12"/>
      <c r="M10" s="69"/>
      <c r="N10" s="69"/>
      <c r="O10" s="69"/>
      <c r="P10" s="11"/>
      <c r="Q10" s="12"/>
      <c r="R10" s="73"/>
      <c r="S10" s="69"/>
      <c r="T10" s="74"/>
      <c r="U10" s="362"/>
      <c r="V10" s="2"/>
      <c r="W10" s="2"/>
      <c r="X10" s="2"/>
      <c r="Y10" s="10"/>
      <c r="Z10" s="2"/>
      <c r="AA10" s="2"/>
      <c r="AB10" s="10"/>
      <c r="AC10" s="2"/>
      <c r="AD10" s="2"/>
      <c r="AE10" s="2"/>
      <c r="AF10" s="2"/>
      <c r="AG10" s="2"/>
      <c r="AH10" s="2"/>
      <c r="AI10" s="2"/>
      <c r="AJ10" s="2"/>
      <c r="AK10" s="2"/>
      <c r="AL10" s="2"/>
      <c r="AM10" s="2"/>
      <c r="AN10" s="2"/>
    </row>
    <row r="11" spans="2:40" s="13" customFormat="1" ht="16.5">
      <c r="B11" s="13" t="s">
        <v>220</v>
      </c>
      <c r="C11" s="702" t="s">
        <v>73</v>
      </c>
      <c r="D11" s="703" t="s">
        <v>72</v>
      </c>
      <c r="E11" s="328"/>
      <c r="F11" s="328"/>
      <c r="G11" s="126"/>
      <c r="H11" s="127"/>
      <c r="I11" s="128"/>
      <c r="J11" s="127"/>
      <c r="K11" s="126"/>
      <c r="L11" s="126"/>
      <c r="M11" s="127"/>
      <c r="N11" s="128"/>
      <c r="O11" s="128"/>
      <c r="P11" s="127"/>
      <c r="Q11" s="126"/>
      <c r="R11" s="127"/>
      <c r="S11" s="129"/>
      <c r="T11" s="127"/>
      <c r="U11" s="149"/>
      <c r="V11" s="3"/>
      <c r="W11" s="71"/>
      <c r="X11" s="71"/>
      <c r="Y11" s="3"/>
      <c r="Z11" s="3"/>
      <c r="AA11" s="4"/>
      <c r="AB11" s="3"/>
      <c r="AC11" s="3"/>
      <c r="AD11" s="3"/>
      <c r="AE11" s="4"/>
      <c r="AF11" s="3"/>
      <c r="AG11" s="3"/>
      <c r="AH11" s="3"/>
      <c r="AI11" s="3"/>
      <c r="AJ11" s="3"/>
      <c r="AK11" s="4"/>
      <c r="AL11" s="4"/>
      <c r="AM11" s="4"/>
      <c r="AN11" s="4"/>
    </row>
    <row r="12" spans="2:40" s="13" customFormat="1" ht="16.5">
      <c r="B12" s="13" t="s">
        <v>224</v>
      </c>
      <c r="C12" s="704" t="s">
        <v>71</v>
      </c>
      <c r="D12" s="703" t="s">
        <v>70</v>
      </c>
      <c r="E12" s="328"/>
      <c r="F12" s="328"/>
      <c r="G12" s="126"/>
      <c r="H12" s="127"/>
      <c r="I12" s="128"/>
      <c r="J12" s="127"/>
      <c r="K12" s="126"/>
      <c r="L12" s="126"/>
      <c r="M12" s="127"/>
      <c r="N12" s="128"/>
      <c r="O12" s="128"/>
      <c r="P12" s="127"/>
      <c r="Q12" s="126"/>
      <c r="R12" s="127"/>
      <c r="S12" s="129"/>
      <c r="T12" s="127"/>
      <c r="U12" s="149"/>
      <c r="V12" s="3"/>
      <c r="W12" s="71"/>
      <c r="X12" s="71"/>
      <c r="Y12" s="3"/>
      <c r="Z12" s="4"/>
      <c r="AA12" s="4"/>
      <c r="AB12" s="3"/>
      <c r="AC12" s="4"/>
      <c r="AD12" s="4"/>
      <c r="AE12" s="3"/>
      <c r="AF12" s="3"/>
      <c r="AG12" s="4"/>
      <c r="AH12" s="4"/>
      <c r="AI12" s="4"/>
      <c r="AJ12" s="4"/>
      <c r="AK12" s="4"/>
      <c r="AL12" s="4"/>
      <c r="AM12" s="4"/>
      <c r="AN12" s="4"/>
    </row>
    <row r="13" spans="2:40" s="13" customFormat="1" ht="16.5">
      <c r="B13" s="13" t="s">
        <v>228</v>
      </c>
      <c r="C13" s="704" t="s">
        <v>67</v>
      </c>
      <c r="D13" s="705" t="s">
        <v>66</v>
      </c>
      <c r="E13" s="19"/>
      <c r="F13" s="19"/>
      <c r="G13" s="126"/>
      <c r="H13" s="127"/>
      <c r="I13" s="128"/>
      <c r="J13" s="127"/>
      <c r="K13" s="126"/>
      <c r="L13" s="126"/>
      <c r="M13" s="127"/>
      <c r="N13" s="128"/>
      <c r="O13" s="128"/>
      <c r="P13" s="127"/>
      <c r="Q13" s="126"/>
      <c r="R13" s="127"/>
      <c r="S13" s="129"/>
      <c r="T13" s="127"/>
      <c r="U13" s="149"/>
      <c r="V13" s="4"/>
      <c r="W13" s="72"/>
      <c r="X13" s="72"/>
      <c r="Y13" s="4"/>
      <c r="Z13" s="4"/>
      <c r="AA13" s="4"/>
      <c r="AB13" s="4"/>
      <c r="AC13" s="4"/>
      <c r="AD13" s="4"/>
      <c r="AE13" s="4"/>
      <c r="AF13" s="4"/>
      <c r="AG13" s="4"/>
      <c r="AH13" s="4"/>
      <c r="AI13" s="4"/>
      <c r="AJ13" s="4"/>
      <c r="AK13" s="4"/>
      <c r="AL13" s="4"/>
      <c r="AM13" s="4"/>
      <c r="AN13" s="4"/>
    </row>
    <row r="14" spans="2:40" s="13" customFormat="1" ht="16.5">
      <c r="B14" s="13" t="s">
        <v>234</v>
      </c>
      <c r="C14" s="704" t="s">
        <v>64</v>
      </c>
      <c r="D14" s="705" t="s">
        <v>63</v>
      </c>
      <c r="E14" s="19"/>
      <c r="F14" s="19"/>
      <c r="G14" s="126"/>
      <c r="H14" s="127"/>
      <c r="I14" s="128"/>
      <c r="J14" s="127"/>
      <c r="K14" s="126"/>
      <c r="L14" s="126"/>
      <c r="M14" s="127"/>
      <c r="N14" s="128"/>
      <c r="O14" s="128"/>
      <c r="P14" s="127"/>
      <c r="Q14" s="126"/>
      <c r="R14" s="127"/>
      <c r="S14" s="129"/>
      <c r="T14" s="127"/>
      <c r="U14" s="149"/>
      <c r="V14" s="4"/>
      <c r="W14" s="4"/>
      <c r="X14" s="4"/>
      <c r="Y14" s="4"/>
      <c r="Z14" s="4"/>
      <c r="AA14" s="4"/>
      <c r="AB14" s="4"/>
      <c r="AC14" s="4"/>
      <c r="AD14" s="4"/>
      <c r="AE14" s="4"/>
      <c r="AF14" s="4"/>
      <c r="AG14" s="4"/>
      <c r="AH14" s="4"/>
      <c r="AI14" s="4"/>
      <c r="AJ14" s="4"/>
      <c r="AK14" s="4"/>
      <c r="AL14" s="4"/>
      <c r="AM14" s="4"/>
      <c r="AN14" s="4"/>
    </row>
    <row r="15" spans="2:40" s="13" customFormat="1" ht="17.25" customHeight="1">
      <c r="B15" s="13" t="s">
        <v>238</v>
      </c>
      <c r="C15" s="704" t="s">
        <v>60</v>
      </c>
      <c r="D15" s="705" t="s">
        <v>59</v>
      </c>
      <c r="E15" s="19"/>
      <c r="F15" s="19"/>
      <c r="G15" s="126"/>
      <c r="H15" s="127"/>
      <c r="I15" s="128"/>
      <c r="J15" s="127"/>
      <c r="K15" s="126"/>
      <c r="L15" s="126"/>
      <c r="M15" s="127"/>
      <c r="N15" s="128"/>
      <c r="O15" s="128"/>
      <c r="P15" s="127"/>
      <c r="Q15" s="126"/>
      <c r="R15" s="127"/>
      <c r="S15" s="129"/>
      <c r="T15" s="127"/>
      <c r="U15" s="149"/>
      <c r="V15" s="4"/>
      <c r="W15" s="72"/>
      <c r="X15" s="72"/>
      <c r="Y15" s="4"/>
      <c r="Z15" s="4"/>
      <c r="AA15" s="4"/>
      <c r="AB15" s="4"/>
      <c r="AC15" s="4"/>
      <c r="AD15" s="4"/>
      <c r="AE15" s="4"/>
      <c r="AF15" s="4"/>
      <c r="AG15" s="4"/>
      <c r="AH15" s="4"/>
      <c r="AI15" s="4"/>
      <c r="AJ15" s="4"/>
      <c r="AK15" s="4"/>
      <c r="AL15" s="4"/>
      <c r="AM15" s="4"/>
      <c r="AN15" s="4"/>
    </row>
    <row r="16" spans="2:40" s="13" customFormat="1" ht="16.5">
      <c r="B16" s="13" t="s">
        <v>242</v>
      </c>
      <c r="C16" s="704" t="s">
        <v>57</v>
      </c>
      <c r="D16" s="706" t="s">
        <v>56</v>
      </c>
      <c r="E16" s="17"/>
      <c r="F16" s="17"/>
      <c r="G16" s="126"/>
      <c r="H16" s="127"/>
      <c r="I16" s="128"/>
      <c r="J16" s="127"/>
      <c r="K16" s="126"/>
      <c r="L16" s="126"/>
      <c r="M16" s="108"/>
      <c r="N16" s="109"/>
      <c r="O16" s="109"/>
      <c r="P16" s="108"/>
      <c r="Q16" s="126"/>
      <c r="R16" s="127"/>
      <c r="S16" s="129"/>
      <c r="T16" s="127"/>
      <c r="U16" s="149"/>
      <c r="V16" s="4"/>
      <c r="W16" s="72"/>
      <c r="X16" s="72"/>
      <c r="Y16" s="4"/>
      <c r="Z16" s="4"/>
      <c r="AA16" s="4"/>
      <c r="AB16" s="3"/>
      <c r="AC16" s="4"/>
      <c r="AD16" s="4"/>
      <c r="AE16" s="3"/>
      <c r="AF16" s="3"/>
      <c r="AG16" s="4"/>
      <c r="AH16" s="4"/>
      <c r="AI16" s="4"/>
      <c r="AJ16" s="4"/>
      <c r="AK16" s="4"/>
      <c r="AL16" s="4"/>
      <c r="AM16" s="4"/>
      <c r="AN16" s="4"/>
    </row>
    <row r="17" spans="2:40" s="13" customFormat="1" ht="16.5">
      <c r="B17" s="13" t="s">
        <v>243</v>
      </c>
      <c r="C17" s="704" t="s">
        <v>55</v>
      </c>
      <c r="D17" s="706" t="s">
        <v>54</v>
      </c>
      <c r="E17" s="330"/>
      <c r="F17" s="330"/>
      <c r="G17" s="107"/>
      <c r="H17" s="108"/>
      <c r="I17" s="109"/>
      <c r="J17" s="108"/>
      <c r="K17" s="107"/>
      <c r="L17" s="107"/>
      <c r="M17" s="127"/>
      <c r="N17" s="128"/>
      <c r="O17" s="128"/>
      <c r="P17" s="127"/>
      <c r="Q17" s="107"/>
      <c r="R17" s="108"/>
      <c r="S17" s="129"/>
      <c r="T17" s="127"/>
      <c r="U17" s="149"/>
      <c r="V17" s="4"/>
      <c r="W17" s="72"/>
      <c r="X17" s="72"/>
      <c r="Y17" s="4"/>
      <c r="Z17" s="4"/>
      <c r="AA17" s="4"/>
      <c r="AB17" s="3"/>
      <c r="AC17" s="4"/>
      <c r="AD17" s="4"/>
      <c r="AE17" s="3"/>
      <c r="AF17" s="3"/>
      <c r="AG17" s="4"/>
      <c r="AH17" s="4"/>
      <c r="AI17" s="4"/>
      <c r="AJ17" s="4"/>
      <c r="AK17" s="4"/>
      <c r="AL17" s="4"/>
      <c r="AM17" s="4"/>
      <c r="AN17" s="4"/>
    </row>
    <row r="18" spans="2:40" s="13" customFormat="1" ht="16.5">
      <c r="B18" s="13" t="s">
        <v>248</v>
      </c>
      <c r="C18" s="704" t="s">
        <v>50</v>
      </c>
      <c r="D18" s="705" t="s">
        <v>49</v>
      </c>
      <c r="E18" s="19"/>
      <c r="F18" s="19"/>
      <c r="G18" s="126"/>
      <c r="H18" s="127"/>
      <c r="I18" s="128"/>
      <c r="J18" s="127"/>
      <c r="K18" s="126"/>
      <c r="L18" s="126"/>
      <c r="M18" s="127"/>
      <c r="N18" s="128"/>
      <c r="O18" s="128"/>
      <c r="P18" s="127"/>
      <c r="Q18" s="126"/>
      <c r="R18" s="127"/>
      <c r="S18" s="129"/>
      <c r="T18" s="127"/>
      <c r="U18" s="149"/>
      <c r="V18" s="4"/>
      <c r="W18" s="4"/>
      <c r="X18" s="4"/>
      <c r="Y18" s="4"/>
      <c r="Z18" s="4"/>
      <c r="AA18" s="4"/>
      <c r="AB18" s="3"/>
      <c r="AC18" s="4"/>
      <c r="AD18" s="4"/>
      <c r="AE18" s="3"/>
      <c r="AF18" s="3"/>
      <c r="AG18" s="4"/>
      <c r="AH18" s="4"/>
      <c r="AI18" s="4"/>
      <c r="AJ18" s="4"/>
      <c r="AK18" s="4"/>
      <c r="AL18" s="4"/>
      <c r="AM18" s="4"/>
      <c r="AN18" s="4"/>
    </row>
    <row r="19" spans="2:40" s="13" customFormat="1" ht="17.25" thickBot="1">
      <c r="B19" s="13" t="s">
        <v>253</v>
      </c>
      <c r="C19" s="707" t="s">
        <v>143</v>
      </c>
      <c r="D19" s="708" t="s">
        <v>494</v>
      </c>
      <c r="E19" s="329"/>
      <c r="F19" s="329"/>
      <c r="G19" s="107"/>
      <c r="H19" s="108"/>
      <c r="I19" s="109"/>
      <c r="J19" s="108"/>
      <c r="K19" s="107"/>
      <c r="L19" s="107"/>
      <c r="M19" s="108"/>
      <c r="N19" s="109"/>
      <c r="O19" s="109"/>
      <c r="P19" s="108"/>
      <c r="Q19" s="107"/>
      <c r="R19" s="108"/>
      <c r="S19" s="110"/>
      <c r="T19" s="108"/>
      <c r="U19" s="151"/>
      <c r="V19" s="4"/>
      <c r="W19" s="4"/>
      <c r="X19" s="4"/>
      <c r="Y19" s="4"/>
      <c r="Z19" s="4"/>
      <c r="AA19" s="4"/>
      <c r="AB19" s="4"/>
      <c r="AC19" s="4"/>
      <c r="AD19" s="4"/>
      <c r="AE19" s="4"/>
      <c r="AF19" s="4"/>
      <c r="AG19" s="4"/>
      <c r="AH19" s="4"/>
      <c r="AI19" s="4"/>
      <c r="AJ19" s="4"/>
      <c r="AK19" s="4"/>
      <c r="AL19" s="4"/>
      <c r="AM19" s="4"/>
      <c r="AN19" s="4"/>
    </row>
    <row r="20" spans="2:40" s="13" customFormat="1" ht="17.25" thickBot="1">
      <c r="B20" s="13" t="s">
        <v>327</v>
      </c>
      <c r="C20" s="709" t="s">
        <v>134</v>
      </c>
      <c r="D20" s="710" t="s">
        <v>139</v>
      </c>
      <c r="E20" s="259"/>
      <c r="F20" s="259"/>
      <c r="G20" s="185"/>
      <c r="H20" s="183"/>
      <c r="I20" s="184"/>
      <c r="J20" s="183"/>
      <c r="K20" s="185"/>
      <c r="L20" s="185"/>
      <c r="M20" s="183"/>
      <c r="N20" s="184"/>
      <c r="O20" s="184"/>
      <c r="P20" s="183"/>
      <c r="Q20" s="185"/>
      <c r="R20" s="183"/>
      <c r="S20" s="186"/>
      <c r="T20" s="183"/>
      <c r="U20" s="187"/>
      <c r="V20" s="4"/>
      <c r="W20" s="72"/>
      <c r="X20" s="72"/>
      <c r="Y20" s="4"/>
      <c r="Z20" s="4"/>
      <c r="AA20" s="4"/>
      <c r="AB20" s="4"/>
      <c r="AC20" s="4"/>
      <c r="AD20" s="4"/>
      <c r="AE20" s="4"/>
      <c r="AF20" s="4"/>
      <c r="AG20" s="4"/>
      <c r="AH20" s="4"/>
      <c r="AI20" s="4"/>
      <c r="AJ20" s="4"/>
      <c r="AK20" s="4"/>
      <c r="AL20" s="4"/>
      <c r="AM20" s="4"/>
      <c r="AN20" s="4"/>
    </row>
    <row r="21" spans="3:40" s="13" customFormat="1" ht="16.5">
      <c r="C21" s="7"/>
      <c r="D21" s="6"/>
      <c r="E21" s="6"/>
      <c r="F21" s="6"/>
      <c r="G21" s="30"/>
      <c r="H21" s="4"/>
      <c r="I21" s="4"/>
      <c r="J21" s="4"/>
      <c r="K21" s="4"/>
      <c r="L21" s="4"/>
      <c r="M21" s="47"/>
      <c r="N21" s="47"/>
      <c r="O21" s="47"/>
      <c r="P21" s="47"/>
      <c r="Q21" s="4"/>
      <c r="R21" s="4"/>
      <c r="S21" s="47"/>
      <c r="T21" s="47"/>
      <c r="U21" s="47"/>
      <c r="V21" s="4"/>
      <c r="W21" s="4"/>
      <c r="X21" s="4"/>
      <c r="Y21" s="4"/>
      <c r="Z21" s="4"/>
      <c r="AA21" s="4"/>
      <c r="AB21" s="4"/>
      <c r="AC21" s="4"/>
      <c r="AD21" s="4"/>
      <c r="AE21" s="4"/>
      <c r="AF21" s="4"/>
      <c r="AG21" s="4"/>
      <c r="AH21" s="4"/>
      <c r="AI21" s="4"/>
      <c r="AJ21" s="4"/>
      <c r="AK21" s="4"/>
      <c r="AL21" s="4"/>
      <c r="AM21" s="4"/>
      <c r="AN21" s="4"/>
    </row>
    <row r="22" spans="3:21" ht="16.5">
      <c r="C22" s="48" t="s">
        <v>136</v>
      </c>
      <c r="M22" s="68"/>
      <c r="N22" s="68"/>
      <c r="O22" s="68"/>
      <c r="S22" s="68"/>
      <c r="T22" s="68"/>
      <c r="U22" s="68"/>
    </row>
    <row r="23" spans="13:21" ht="16.5">
      <c r="M23" s="68"/>
      <c r="N23" s="68"/>
      <c r="O23" s="68"/>
      <c r="S23" s="68"/>
      <c r="T23" s="68"/>
      <c r="U23" s="68"/>
    </row>
    <row r="24" spans="13:21" ht="16.5">
      <c r="M24" s="68"/>
      <c r="N24" s="68"/>
      <c r="O24" s="68"/>
      <c r="S24" s="68"/>
      <c r="T24" s="68"/>
      <c r="U24" s="68"/>
    </row>
    <row r="25" spans="13:21" ht="16.5">
      <c r="M25" s="68"/>
      <c r="N25" s="68"/>
      <c r="O25" s="68"/>
      <c r="S25" s="68"/>
      <c r="T25" s="68"/>
      <c r="U25" s="68"/>
    </row>
    <row r="26" spans="13:21" ht="16.5">
      <c r="M26" s="68"/>
      <c r="N26" s="68"/>
      <c r="O26" s="68"/>
      <c r="S26" s="68"/>
      <c r="T26" s="68"/>
      <c r="U26" s="68"/>
    </row>
    <row r="27" spans="13:21" ht="16.5">
      <c r="M27" s="68"/>
      <c r="N27" s="68"/>
      <c r="O27" s="68"/>
      <c r="S27" s="68"/>
      <c r="T27" s="68"/>
      <c r="U27" s="68"/>
    </row>
    <row r="28" spans="13:21" ht="16.5">
      <c r="M28" s="68"/>
      <c r="N28" s="68"/>
      <c r="O28" s="68"/>
      <c r="S28" s="68"/>
      <c r="T28" s="68"/>
      <c r="U28" s="68"/>
    </row>
    <row r="29" spans="13:21" ht="16.5">
      <c r="M29" s="68"/>
      <c r="N29" s="68"/>
      <c r="O29" s="68"/>
      <c r="S29" s="68"/>
      <c r="T29" s="68"/>
      <c r="U29" s="68"/>
    </row>
    <row r="30" spans="13:21" ht="16.5">
      <c r="M30" s="68"/>
      <c r="N30" s="68"/>
      <c r="O30" s="68"/>
      <c r="S30" s="68"/>
      <c r="T30" s="68"/>
      <c r="U30" s="68"/>
    </row>
    <row r="31" spans="13:21" ht="16.5">
      <c r="M31" s="68"/>
      <c r="N31" s="68"/>
      <c r="O31" s="68"/>
      <c r="S31" s="68"/>
      <c r="T31" s="68"/>
      <c r="U31" s="68"/>
    </row>
    <row r="32" spans="13:21" ht="16.5">
      <c r="M32" s="68"/>
      <c r="N32" s="68"/>
      <c r="O32" s="68"/>
      <c r="S32" s="68"/>
      <c r="T32" s="68"/>
      <c r="U32" s="68"/>
    </row>
    <row r="33" spans="13:21" ht="16.5">
      <c r="M33" s="68"/>
      <c r="N33" s="68"/>
      <c r="O33" s="68"/>
      <c r="S33" s="68"/>
      <c r="T33" s="68"/>
      <c r="U33" s="68"/>
    </row>
    <row r="34" spans="13:21" ht="16.5">
      <c r="M34" s="68"/>
      <c r="N34" s="68"/>
      <c r="O34" s="68"/>
      <c r="S34" s="68"/>
      <c r="T34" s="68"/>
      <c r="U34" s="68"/>
    </row>
    <row r="35" spans="13:21" ht="16.5">
      <c r="M35" s="68"/>
      <c r="N35" s="68"/>
      <c r="O35" s="68"/>
      <c r="S35" s="68"/>
      <c r="T35" s="68"/>
      <c r="U35" s="68"/>
    </row>
    <row r="36" spans="13:21" ht="16.5">
      <c r="M36" s="68"/>
      <c r="N36" s="68"/>
      <c r="O36" s="68"/>
      <c r="S36" s="68"/>
      <c r="T36" s="68"/>
      <c r="U36" s="68"/>
    </row>
    <row r="37" spans="13:21" ht="16.5">
      <c r="M37" s="68"/>
      <c r="N37" s="68"/>
      <c r="O37" s="68"/>
      <c r="S37" s="68"/>
      <c r="T37" s="68"/>
      <c r="U37" s="68"/>
    </row>
    <row r="38" spans="13:21" ht="16.5">
      <c r="M38" s="68"/>
      <c r="N38" s="68"/>
      <c r="O38" s="68"/>
      <c r="S38" s="68"/>
      <c r="T38" s="68"/>
      <c r="U38" s="68"/>
    </row>
    <row r="39" spans="13:21" ht="16.5">
      <c r="M39" s="68"/>
      <c r="N39" s="68"/>
      <c r="O39" s="68"/>
      <c r="S39" s="68"/>
      <c r="T39" s="68"/>
      <c r="U39" s="68"/>
    </row>
    <row r="40" spans="13:21" ht="16.5">
      <c r="M40" s="68"/>
      <c r="N40" s="68"/>
      <c r="O40" s="68"/>
      <c r="S40" s="68"/>
      <c r="T40" s="68"/>
      <c r="U40" s="68"/>
    </row>
    <row r="41" spans="13:21" ht="16.5">
      <c r="M41" s="68"/>
      <c r="N41" s="68"/>
      <c r="O41" s="68"/>
      <c r="S41" s="68"/>
      <c r="T41" s="68"/>
      <c r="U41" s="68"/>
    </row>
    <row r="42" spans="13:21" ht="16.5">
      <c r="M42" s="68"/>
      <c r="N42" s="68"/>
      <c r="O42" s="68"/>
      <c r="S42" s="68"/>
      <c r="T42" s="68"/>
      <c r="U42" s="68"/>
    </row>
    <row r="43" spans="13:21" ht="16.5">
      <c r="M43" s="68"/>
      <c r="N43" s="68"/>
      <c r="O43" s="68"/>
      <c r="S43" s="68"/>
      <c r="T43" s="68"/>
      <c r="U43" s="68"/>
    </row>
    <row r="44" spans="13:21" ht="16.5">
      <c r="M44" s="68"/>
      <c r="N44" s="68"/>
      <c r="O44" s="68"/>
      <c r="S44" s="68"/>
      <c r="T44" s="68"/>
      <c r="U44" s="68"/>
    </row>
    <row r="45" spans="13:21" ht="16.5">
      <c r="M45" s="68"/>
      <c r="N45" s="68"/>
      <c r="O45" s="68"/>
      <c r="S45" s="68"/>
      <c r="T45" s="68"/>
      <c r="U45" s="68"/>
    </row>
    <row r="46" spans="13:21" ht="16.5">
      <c r="M46" s="68"/>
      <c r="N46" s="68"/>
      <c r="O46" s="68"/>
      <c r="S46" s="68"/>
      <c r="T46" s="68"/>
      <c r="U46" s="68"/>
    </row>
    <row r="47" spans="13:21" ht="16.5">
      <c r="M47" s="68"/>
      <c r="N47" s="68"/>
      <c r="O47" s="68"/>
      <c r="S47" s="68"/>
      <c r="T47" s="68"/>
      <c r="U47" s="68"/>
    </row>
    <row r="48" spans="13:21" ht="16.5">
      <c r="M48" s="68"/>
      <c r="N48" s="68"/>
      <c r="O48" s="68"/>
      <c r="S48" s="68"/>
      <c r="T48" s="68"/>
      <c r="U48" s="68"/>
    </row>
    <row r="49" spans="13:21" ht="16.5">
      <c r="M49" s="68"/>
      <c r="N49" s="68"/>
      <c r="O49" s="68"/>
      <c r="S49" s="68"/>
      <c r="T49" s="68"/>
      <c r="U49" s="68"/>
    </row>
    <row r="50" spans="13:21" ht="16.5">
      <c r="M50" s="68"/>
      <c r="N50" s="68"/>
      <c r="O50" s="68"/>
      <c r="S50" s="68"/>
      <c r="T50" s="68"/>
      <c r="U50" s="68"/>
    </row>
    <row r="51" spans="13:21" ht="16.5">
      <c r="M51" s="68"/>
      <c r="N51" s="68"/>
      <c r="O51" s="68"/>
      <c r="S51" s="68"/>
      <c r="T51" s="68"/>
      <c r="U51" s="68"/>
    </row>
    <row r="52" spans="13:21" ht="16.5">
      <c r="M52" s="68"/>
      <c r="N52" s="68"/>
      <c r="O52" s="68"/>
      <c r="S52" s="68"/>
      <c r="T52" s="68"/>
      <c r="U52" s="68"/>
    </row>
    <row r="53" spans="13:21" ht="16.5">
      <c r="M53" s="68"/>
      <c r="N53" s="68"/>
      <c r="O53" s="68"/>
      <c r="S53" s="68"/>
      <c r="T53" s="68"/>
      <c r="U53" s="68"/>
    </row>
    <row r="54" spans="13:21" ht="16.5">
      <c r="M54" s="68"/>
      <c r="N54" s="68"/>
      <c r="O54" s="68"/>
      <c r="S54" s="68"/>
      <c r="T54" s="68"/>
      <c r="U54" s="68"/>
    </row>
    <row r="55" spans="13:21" ht="16.5">
      <c r="M55" s="68"/>
      <c r="N55" s="68"/>
      <c r="O55" s="68"/>
      <c r="S55" s="68"/>
      <c r="T55" s="68"/>
      <c r="U55" s="68"/>
    </row>
    <row r="56" spans="13:21" ht="16.5">
      <c r="M56" s="68"/>
      <c r="N56" s="68"/>
      <c r="O56" s="68"/>
      <c r="S56" s="68"/>
      <c r="T56" s="68"/>
      <c r="U56" s="68"/>
    </row>
    <row r="57" spans="13:21" ht="16.5">
      <c r="M57" s="68"/>
      <c r="N57" s="68"/>
      <c r="O57" s="68"/>
      <c r="S57" s="68"/>
      <c r="T57" s="68"/>
      <c r="U57" s="68"/>
    </row>
    <row r="58" spans="13:21" ht="16.5">
      <c r="M58" s="68"/>
      <c r="N58" s="68"/>
      <c r="O58" s="68"/>
      <c r="S58" s="68"/>
      <c r="T58" s="68"/>
      <c r="U58" s="68"/>
    </row>
    <row r="59" spans="13:21" ht="16.5">
      <c r="M59" s="68"/>
      <c r="N59" s="68"/>
      <c r="O59" s="68"/>
      <c r="S59" s="68"/>
      <c r="T59" s="68"/>
      <c r="U59" s="68"/>
    </row>
    <row r="60" spans="13:21" ht="16.5">
      <c r="M60" s="68"/>
      <c r="N60" s="68"/>
      <c r="O60" s="68"/>
      <c r="S60" s="68"/>
      <c r="T60" s="68"/>
      <c r="U60" s="68"/>
    </row>
    <row r="61" spans="13:21" ht="16.5">
      <c r="M61" s="68"/>
      <c r="N61" s="68"/>
      <c r="O61" s="68"/>
      <c r="S61" s="68"/>
      <c r="T61" s="68"/>
      <c r="U61" s="68"/>
    </row>
    <row r="62" spans="13:21" ht="16.5">
      <c r="M62" s="68"/>
      <c r="N62" s="68"/>
      <c r="O62" s="68"/>
      <c r="S62" s="68"/>
      <c r="T62" s="68"/>
      <c r="U62" s="68"/>
    </row>
    <row r="63" spans="13:21" ht="16.5">
      <c r="M63" s="68"/>
      <c r="N63" s="68"/>
      <c r="O63" s="68"/>
      <c r="S63" s="68"/>
      <c r="T63" s="68"/>
      <c r="U63" s="68"/>
    </row>
    <row r="64" spans="13:21" ht="16.5">
      <c r="M64" s="68"/>
      <c r="N64" s="68"/>
      <c r="O64" s="68"/>
      <c r="S64" s="68"/>
      <c r="T64" s="68"/>
      <c r="U64" s="68"/>
    </row>
    <row r="65" spans="13:21" ht="16.5">
      <c r="M65" s="68"/>
      <c r="N65" s="68"/>
      <c r="O65" s="68"/>
      <c r="S65" s="68"/>
      <c r="T65" s="68"/>
      <c r="U65" s="68"/>
    </row>
    <row r="66" spans="13:21" ht="16.5">
      <c r="M66" s="68"/>
      <c r="N66" s="68"/>
      <c r="O66" s="68"/>
      <c r="S66" s="68"/>
      <c r="T66" s="68"/>
      <c r="U66" s="68"/>
    </row>
    <row r="67" spans="13:21" ht="16.5">
      <c r="M67" s="68"/>
      <c r="N67" s="68"/>
      <c r="O67" s="68"/>
      <c r="S67" s="68"/>
      <c r="T67" s="68"/>
      <c r="U67" s="68"/>
    </row>
    <row r="68" spans="13:21" ht="16.5">
      <c r="M68" s="68"/>
      <c r="N68" s="68"/>
      <c r="O68" s="68"/>
      <c r="S68" s="68"/>
      <c r="T68" s="68"/>
      <c r="U68" s="68"/>
    </row>
    <row r="69" spans="13:21" ht="16.5">
      <c r="M69" s="68"/>
      <c r="N69" s="68"/>
      <c r="O69" s="68"/>
      <c r="S69" s="68"/>
      <c r="T69" s="68"/>
      <c r="U69" s="68"/>
    </row>
    <row r="70" spans="13:21" ht="16.5">
      <c r="M70" s="68"/>
      <c r="N70" s="68"/>
      <c r="O70" s="68"/>
      <c r="S70" s="68"/>
      <c r="T70" s="68"/>
      <c r="U70" s="68"/>
    </row>
    <row r="71" spans="13:21" ht="16.5">
      <c r="M71" s="68"/>
      <c r="N71" s="68"/>
      <c r="O71" s="68"/>
      <c r="S71" s="68"/>
      <c r="T71" s="68"/>
      <c r="U71" s="68"/>
    </row>
    <row r="72" spans="13:21" ht="16.5">
      <c r="M72" s="68"/>
      <c r="N72" s="68"/>
      <c r="O72" s="68"/>
      <c r="S72" s="68"/>
      <c r="T72" s="68"/>
      <c r="U72" s="68"/>
    </row>
    <row r="73" spans="13:21" ht="16.5">
      <c r="M73" s="68"/>
      <c r="N73" s="68"/>
      <c r="O73" s="68"/>
      <c r="S73" s="68"/>
      <c r="T73" s="68"/>
      <c r="U73" s="68"/>
    </row>
    <row r="74" spans="13:21" ht="16.5">
      <c r="M74" s="68"/>
      <c r="N74" s="68"/>
      <c r="O74" s="68"/>
      <c r="S74" s="68"/>
      <c r="T74" s="68"/>
      <c r="U74" s="68"/>
    </row>
    <row r="75" spans="13:21" ht="16.5">
      <c r="M75" s="68"/>
      <c r="N75" s="68"/>
      <c r="O75" s="68"/>
      <c r="S75" s="68"/>
      <c r="T75" s="68"/>
      <c r="U75" s="68"/>
    </row>
    <row r="76" spans="13:21" ht="16.5">
      <c r="M76" s="68"/>
      <c r="N76" s="68"/>
      <c r="O76" s="68"/>
      <c r="S76" s="68"/>
      <c r="T76" s="68"/>
      <c r="U76" s="68"/>
    </row>
    <row r="77" spans="13:21" ht="16.5">
      <c r="M77" s="68"/>
      <c r="N77" s="68"/>
      <c r="O77" s="68"/>
      <c r="S77" s="68"/>
      <c r="T77" s="68"/>
      <c r="U77" s="68"/>
    </row>
    <row r="78" spans="13:21" ht="16.5">
      <c r="M78" s="68"/>
      <c r="N78" s="68"/>
      <c r="O78" s="68"/>
      <c r="S78" s="68"/>
      <c r="T78" s="68"/>
      <c r="U78" s="68"/>
    </row>
    <row r="79" spans="13:21" ht="16.5">
      <c r="M79" s="68"/>
      <c r="N79" s="68"/>
      <c r="O79" s="68"/>
      <c r="S79" s="68"/>
      <c r="T79" s="68"/>
      <c r="U79" s="68"/>
    </row>
    <row r="80" spans="13:21" ht="16.5">
      <c r="M80" s="68"/>
      <c r="N80" s="68"/>
      <c r="O80" s="68"/>
      <c r="S80" s="68"/>
      <c r="T80" s="68"/>
      <c r="U80" s="68"/>
    </row>
    <row r="81" spans="13:21" ht="16.5">
      <c r="M81" s="68"/>
      <c r="N81" s="68"/>
      <c r="O81" s="68"/>
      <c r="S81" s="68"/>
      <c r="T81" s="68"/>
      <c r="U81" s="68"/>
    </row>
    <row r="82" spans="13:21" ht="16.5">
      <c r="M82" s="68"/>
      <c r="N82" s="68"/>
      <c r="O82" s="68"/>
      <c r="S82" s="68"/>
      <c r="T82" s="68"/>
      <c r="U82" s="68"/>
    </row>
    <row r="83" spans="13:21" ht="16.5">
      <c r="M83" s="68"/>
      <c r="N83" s="68"/>
      <c r="O83" s="68"/>
      <c r="S83" s="68"/>
      <c r="T83" s="68"/>
      <c r="U83" s="68"/>
    </row>
    <row r="84" spans="13:21" ht="16.5">
      <c r="M84" s="68"/>
      <c r="N84" s="68"/>
      <c r="O84" s="68"/>
      <c r="S84" s="68"/>
      <c r="T84" s="68"/>
      <c r="U84" s="68"/>
    </row>
    <row r="85" spans="13:21" ht="16.5">
      <c r="M85" s="68"/>
      <c r="N85" s="68"/>
      <c r="O85" s="68"/>
      <c r="S85" s="68"/>
      <c r="T85" s="68"/>
      <c r="U85" s="68"/>
    </row>
    <row r="86" spans="13:21" ht="16.5">
      <c r="M86" s="68"/>
      <c r="N86" s="68"/>
      <c r="O86" s="68"/>
      <c r="S86" s="68"/>
      <c r="T86" s="68"/>
      <c r="U86" s="68"/>
    </row>
    <row r="87" spans="13:21" ht="16.5">
      <c r="M87" s="68"/>
      <c r="N87" s="68"/>
      <c r="O87" s="68"/>
      <c r="S87" s="68"/>
      <c r="T87" s="68"/>
      <c r="U87" s="68"/>
    </row>
    <row r="88" spans="13:21" ht="16.5">
      <c r="M88" s="68"/>
      <c r="N88" s="68"/>
      <c r="O88" s="68"/>
      <c r="S88" s="68"/>
      <c r="T88" s="68"/>
      <c r="U88" s="68"/>
    </row>
    <row r="89" spans="13:21" ht="16.5">
      <c r="M89" s="68"/>
      <c r="N89" s="68"/>
      <c r="O89" s="68"/>
      <c r="S89" s="68"/>
      <c r="T89" s="68"/>
      <c r="U89" s="68"/>
    </row>
    <row r="90" spans="13:21" ht="16.5">
      <c r="M90" s="68"/>
      <c r="N90" s="68"/>
      <c r="O90" s="68"/>
      <c r="S90" s="68"/>
      <c r="T90" s="68"/>
      <c r="U90" s="68"/>
    </row>
    <row r="91" spans="13:21" ht="16.5">
      <c r="M91" s="68"/>
      <c r="N91" s="68"/>
      <c r="O91" s="68"/>
      <c r="S91" s="68"/>
      <c r="T91" s="68"/>
      <c r="U91" s="68"/>
    </row>
    <row r="92" spans="13:21" ht="16.5">
      <c r="M92" s="68"/>
      <c r="N92" s="68"/>
      <c r="O92" s="68"/>
      <c r="S92" s="68"/>
      <c r="T92" s="68"/>
      <c r="U92" s="68"/>
    </row>
    <row r="93" spans="13:21" ht="16.5">
      <c r="M93" s="68"/>
      <c r="N93" s="68"/>
      <c r="O93" s="68"/>
      <c r="S93" s="68"/>
      <c r="T93" s="68"/>
      <c r="U93" s="68"/>
    </row>
    <row r="94" spans="13:21" ht="16.5">
      <c r="M94" s="68"/>
      <c r="N94" s="68"/>
      <c r="O94" s="68"/>
      <c r="S94" s="68"/>
      <c r="T94" s="68"/>
      <c r="U94" s="68"/>
    </row>
    <row r="95" spans="13:21" ht="16.5">
      <c r="M95" s="68"/>
      <c r="N95" s="68"/>
      <c r="O95" s="68"/>
      <c r="S95" s="68"/>
      <c r="T95" s="68"/>
      <c r="U95" s="68"/>
    </row>
    <row r="96" spans="13:21" ht="16.5">
      <c r="M96" s="68"/>
      <c r="N96" s="68"/>
      <c r="O96" s="68"/>
      <c r="S96" s="68"/>
      <c r="T96" s="68"/>
      <c r="U96" s="68"/>
    </row>
    <row r="97" spans="13:21" ht="16.5">
      <c r="M97" s="68"/>
      <c r="N97" s="68"/>
      <c r="O97" s="68"/>
      <c r="S97" s="68"/>
      <c r="T97" s="68"/>
      <c r="U97" s="68"/>
    </row>
    <row r="98" spans="13:21" ht="16.5">
      <c r="M98" s="68"/>
      <c r="N98" s="68"/>
      <c r="O98" s="68"/>
      <c r="S98" s="68"/>
      <c r="T98" s="68"/>
      <c r="U98" s="68"/>
    </row>
    <row r="99" spans="13:21" ht="16.5">
      <c r="M99" s="68"/>
      <c r="N99" s="68"/>
      <c r="O99" s="68"/>
      <c r="S99" s="68"/>
      <c r="T99" s="68"/>
      <c r="U99" s="68"/>
    </row>
    <row r="100" spans="13:21" ht="16.5">
      <c r="M100" s="68"/>
      <c r="N100" s="68"/>
      <c r="O100" s="68"/>
      <c r="S100" s="68"/>
      <c r="T100" s="68"/>
      <c r="U100" s="68"/>
    </row>
    <row r="101" spans="13:21" ht="16.5">
      <c r="M101" s="68"/>
      <c r="N101" s="68"/>
      <c r="O101" s="68"/>
      <c r="S101" s="68"/>
      <c r="T101" s="68"/>
      <c r="U101" s="68"/>
    </row>
    <row r="102" spans="13:21" ht="16.5">
      <c r="M102" s="68"/>
      <c r="N102" s="68"/>
      <c r="O102" s="68"/>
      <c r="S102" s="68"/>
      <c r="T102" s="68"/>
      <c r="U102" s="68"/>
    </row>
    <row r="103" spans="13:21" ht="16.5">
      <c r="M103" s="68"/>
      <c r="N103" s="68"/>
      <c r="O103" s="68"/>
      <c r="S103" s="68"/>
      <c r="T103" s="68"/>
      <c r="U103" s="68"/>
    </row>
    <row r="104" spans="13:21" ht="16.5">
      <c r="M104" s="68"/>
      <c r="N104" s="68"/>
      <c r="O104" s="68"/>
      <c r="S104" s="68"/>
      <c r="T104" s="68"/>
      <c r="U104" s="68"/>
    </row>
    <row r="105" spans="13:21" ht="16.5">
      <c r="M105" s="68"/>
      <c r="N105" s="68"/>
      <c r="O105" s="68"/>
      <c r="S105" s="68"/>
      <c r="T105" s="68"/>
      <c r="U105" s="68"/>
    </row>
    <row r="106" spans="13:21" ht="16.5">
      <c r="M106" s="68"/>
      <c r="N106" s="68"/>
      <c r="O106" s="68"/>
      <c r="S106" s="68"/>
      <c r="T106" s="68"/>
      <c r="U106" s="68"/>
    </row>
    <row r="107" spans="13:21" ht="16.5">
      <c r="M107" s="68"/>
      <c r="N107" s="68"/>
      <c r="O107" s="68"/>
      <c r="S107" s="68"/>
      <c r="T107" s="68"/>
      <c r="U107" s="68"/>
    </row>
    <row r="108" spans="13:21" ht="16.5">
      <c r="M108" s="68"/>
      <c r="N108" s="68"/>
      <c r="O108" s="68"/>
      <c r="S108" s="68"/>
      <c r="T108" s="68"/>
      <c r="U108" s="68"/>
    </row>
    <row r="109" spans="13:21" ht="16.5">
      <c r="M109" s="68"/>
      <c r="N109" s="68"/>
      <c r="O109" s="68"/>
      <c r="S109" s="68"/>
      <c r="T109" s="68"/>
      <c r="U109" s="68"/>
    </row>
    <row r="110" spans="13:21" ht="16.5">
      <c r="M110" s="68"/>
      <c r="N110" s="68"/>
      <c r="O110" s="68"/>
      <c r="S110" s="68"/>
      <c r="T110" s="68"/>
      <c r="U110" s="68"/>
    </row>
    <row r="111" spans="13:21" ht="16.5">
      <c r="M111" s="68"/>
      <c r="N111" s="68"/>
      <c r="O111" s="68"/>
      <c r="S111" s="68"/>
      <c r="T111" s="68"/>
      <c r="U111" s="68"/>
    </row>
    <row r="112" spans="13:21" ht="16.5">
      <c r="M112" s="68"/>
      <c r="N112" s="68"/>
      <c r="O112" s="68"/>
      <c r="S112" s="68"/>
      <c r="T112" s="68"/>
      <c r="U112" s="68"/>
    </row>
    <row r="113" spans="13:21" ht="16.5">
      <c r="M113" s="68"/>
      <c r="N113" s="68"/>
      <c r="O113" s="68"/>
      <c r="S113" s="68"/>
      <c r="T113" s="68"/>
      <c r="U113" s="68"/>
    </row>
    <row r="114" spans="13:21" ht="16.5">
      <c r="M114" s="68"/>
      <c r="N114" s="68"/>
      <c r="O114" s="68"/>
      <c r="S114" s="68"/>
      <c r="T114" s="68"/>
      <c r="U114" s="68"/>
    </row>
    <row r="115" spans="13:21" ht="16.5">
      <c r="M115" s="68"/>
      <c r="N115" s="68"/>
      <c r="O115" s="68"/>
      <c r="S115" s="68"/>
      <c r="T115" s="68"/>
      <c r="U115" s="68"/>
    </row>
    <row r="116" spans="13:21" ht="16.5">
      <c r="M116" s="68"/>
      <c r="N116" s="68"/>
      <c r="O116" s="68"/>
      <c r="S116" s="68"/>
      <c r="T116" s="68"/>
      <c r="U116" s="68"/>
    </row>
    <row r="117" spans="13:21" ht="16.5">
      <c r="M117" s="68"/>
      <c r="N117" s="68"/>
      <c r="O117" s="68"/>
      <c r="S117" s="68"/>
      <c r="T117" s="68"/>
      <c r="U117" s="68"/>
    </row>
    <row r="118" spans="13:21" ht="16.5">
      <c r="M118" s="68"/>
      <c r="N118" s="68"/>
      <c r="O118" s="68"/>
      <c r="S118" s="68"/>
      <c r="T118" s="68"/>
      <c r="U118" s="68"/>
    </row>
    <row r="119" spans="13:21" ht="16.5">
      <c r="M119" s="68"/>
      <c r="N119" s="68"/>
      <c r="O119" s="68"/>
      <c r="S119" s="68"/>
      <c r="T119" s="68"/>
      <c r="U119" s="68"/>
    </row>
    <row r="120" spans="13:21" ht="16.5">
      <c r="M120" s="68"/>
      <c r="N120" s="68"/>
      <c r="O120" s="68"/>
      <c r="S120" s="68"/>
      <c r="T120" s="68"/>
      <c r="U120" s="68"/>
    </row>
    <row r="121" spans="13:21" ht="16.5">
      <c r="M121" s="68"/>
      <c r="N121" s="68"/>
      <c r="O121" s="68"/>
      <c r="S121" s="68"/>
      <c r="T121" s="68"/>
      <c r="U121" s="68"/>
    </row>
    <row r="122" spans="13:21" ht="16.5">
      <c r="M122" s="68"/>
      <c r="N122" s="68"/>
      <c r="O122" s="68"/>
      <c r="S122" s="68"/>
      <c r="T122" s="68"/>
      <c r="U122" s="68"/>
    </row>
    <row r="123" spans="13:21" ht="16.5">
      <c r="M123" s="68"/>
      <c r="N123" s="68"/>
      <c r="O123" s="68"/>
      <c r="S123" s="68"/>
      <c r="T123" s="68"/>
      <c r="U123" s="68"/>
    </row>
    <row r="124" spans="13:21" ht="16.5">
      <c r="M124" s="68"/>
      <c r="N124" s="68"/>
      <c r="O124" s="68"/>
      <c r="S124" s="68"/>
      <c r="T124" s="68"/>
      <c r="U124" s="68"/>
    </row>
    <row r="125" spans="13:21" ht="16.5">
      <c r="M125" s="68"/>
      <c r="N125" s="68"/>
      <c r="O125" s="68"/>
      <c r="S125" s="68"/>
      <c r="T125" s="68"/>
      <c r="U125" s="68"/>
    </row>
    <row r="126" spans="13:21" ht="16.5">
      <c r="M126" s="68"/>
      <c r="N126" s="68"/>
      <c r="O126" s="68"/>
      <c r="S126" s="68"/>
      <c r="T126" s="68"/>
      <c r="U126" s="68"/>
    </row>
    <row r="127" spans="13:21" ht="16.5">
      <c r="M127" s="68"/>
      <c r="N127" s="68"/>
      <c r="O127" s="68"/>
      <c r="S127" s="68"/>
      <c r="T127" s="68"/>
      <c r="U127" s="68"/>
    </row>
    <row r="128" spans="13:21" ht="16.5">
      <c r="M128" s="68"/>
      <c r="N128" s="68"/>
      <c r="O128" s="68"/>
      <c r="S128" s="68"/>
      <c r="T128" s="68"/>
      <c r="U128" s="68"/>
    </row>
    <row r="129" spans="13:21" ht="16.5">
      <c r="M129" s="68"/>
      <c r="N129" s="68"/>
      <c r="O129" s="68"/>
      <c r="S129" s="68"/>
      <c r="T129" s="68"/>
      <c r="U129" s="68"/>
    </row>
    <row r="130" spans="13:21" ht="16.5">
      <c r="M130" s="68"/>
      <c r="N130" s="68"/>
      <c r="O130" s="68"/>
      <c r="S130" s="68"/>
      <c r="T130" s="68"/>
      <c r="U130" s="68"/>
    </row>
    <row r="131" spans="13:21" ht="16.5">
      <c r="M131" s="68"/>
      <c r="N131" s="68"/>
      <c r="O131" s="68"/>
      <c r="S131" s="68"/>
      <c r="T131" s="68"/>
      <c r="U131" s="68"/>
    </row>
    <row r="132" spans="13:21" ht="16.5">
      <c r="M132" s="68"/>
      <c r="N132" s="68"/>
      <c r="O132" s="68"/>
      <c r="S132" s="68"/>
      <c r="T132" s="68"/>
      <c r="U132" s="68"/>
    </row>
    <row r="133" spans="13:21" ht="16.5">
      <c r="M133" s="68"/>
      <c r="N133" s="68"/>
      <c r="O133" s="68"/>
      <c r="S133" s="68"/>
      <c r="T133" s="68"/>
      <c r="U133" s="68"/>
    </row>
    <row r="134" spans="13:21" ht="16.5">
      <c r="M134" s="68"/>
      <c r="N134" s="68"/>
      <c r="O134" s="68"/>
      <c r="S134" s="68"/>
      <c r="T134" s="68"/>
      <c r="U134" s="68"/>
    </row>
    <row r="135" spans="13:21" ht="16.5">
      <c r="M135" s="68"/>
      <c r="N135" s="68"/>
      <c r="O135" s="68"/>
      <c r="S135" s="68"/>
      <c r="T135" s="68"/>
      <c r="U135" s="68"/>
    </row>
    <row r="136" spans="13:21" ht="16.5">
      <c r="M136" s="68"/>
      <c r="N136" s="68"/>
      <c r="O136" s="68"/>
      <c r="S136" s="68"/>
      <c r="T136" s="68"/>
      <c r="U136" s="68"/>
    </row>
    <row r="137" spans="13:21" ht="16.5">
      <c r="M137" s="68"/>
      <c r="N137" s="68"/>
      <c r="O137" s="68"/>
      <c r="S137" s="68"/>
      <c r="T137" s="68"/>
      <c r="U137" s="68"/>
    </row>
    <row r="138" spans="13:21" ht="16.5">
      <c r="M138" s="68"/>
      <c r="N138" s="68"/>
      <c r="O138" s="68"/>
      <c r="S138" s="68"/>
      <c r="T138" s="68"/>
      <c r="U138" s="68"/>
    </row>
    <row r="139" spans="13:21" ht="16.5">
      <c r="M139" s="68"/>
      <c r="N139" s="68"/>
      <c r="O139" s="68"/>
      <c r="S139" s="68"/>
      <c r="T139" s="68"/>
      <c r="U139" s="68"/>
    </row>
    <row r="140" spans="13:21" ht="16.5">
      <c r="M140" s="68"/>
      <c r="N140" s="68"/>
      <c r="O140" s="68"/>
      <c r="S140" s="68"/>
      <c r="T140" s="68"/>
      <c r="U140" s="68"/>
    </row>
    <row r="141" spans="13:21" ht="16.5">
      <c r="M141" s="68"/>
      <c r="N141" s="68"/>
      <c r="O141" s="68"/>
      <c r="S141" s="68"/>
      <c r="T141" s="68"/>
      <c r="U141" s="68"/>
    </row>
    <row r="142" spans="13:21" ht="16.5">
      <c r="M142" s="68"/>
      <c r="N142" s="68"/>
      <c r="O142" s="68"/>
      <c r="S142" s="68"/>
      <c r="T142" s="68"/>
      <c r="U142" s="68"/>
    </row>
    <row r="143" spans="13:21" ht="16.5">
      <c r="M143" s="68"/>
      <c r="N143" s="68"/>
      <c r="O143" s="68"/>
      <c r="S143" s="68"/>
      <c r="T143" s="68"/>
      <c r="U143" s="68"/>
    </row>
    <row r="144" spans="13:21" ht="16.5">
      <c r="M144" s="68"/>
      <c r="N144" s="68"/>
      <c r="O144" s="68"/>
      <c r="S144" s="68"/>
      <c r="T144" s="68"/>
      <c r="U144" s="68"/>
    </row>
    <row r="145" spans="13:21" ht="16.5">
      <c r="M145" s="68"/>
      <c r="N145" s="68"/>
      <c r="O145" s="68"/>
      <c r="S145" s="68"/>
      <c r="T145" s="68"/>
      <c r="U145" s="68"/>
    </row>
    <row r="146" spans="13:21" ht="16.5">
      <c r="M146" s="68"/>
      <c r="N146" s="68"/>
      <c r="O146" s="68"/>
      <c r="S146" s="68"/>
      <c r="T146" s="68"/>
      <c r="U146" s="68"/>
    </row>
    <row r="147" spans="13:21" ht="16.5">
      <c r="M147" s="68"/>
      <c r="N147" s="68"/>
      <c r="O147" s="68"/>
      <c r="S147" s="68"/>
      <c r="T147" s="68"/>
      <c r="U147" s="68"/>
    </row>
    <row r="148" spans="13:21" ht="16.5">
      <c r="M148" s="68"/>
      <c r="N148" s="68"/>
      <c r="O148" s="68"/>
      <c r="S148" s="68"/>
      <c r="T148" s="68"/>
      <c r="U148" s="68"/>
    </row>
    <row r="149" spans="13:21" ht="16.5">
      <c r="M149" s="68"/>
      <c r="N149" s="68"/>
      <c r="O149" s="68"/>
      <c r="S149" s="68"/>
      <c r="T149" s="68"/>
      <c r="U149" s="68"/>
    </row>
    <row r="150" spans="13:21" ht="16.5">
      <c r="M150" s="68"/>
      <c r="N150" s="68"/>
      <c r="O150" s="68"/>
      <c r="S150" s="68"/>
      <c r="T150" s="68"/>
      <c r="U150" s="68"/>
    </row>
    <row r="151" spans="13:21" ht="16.5">
      <c r="M151" s="68"/>
      <c r="N151" s="68"/>
      <c r="O151" s="68"/>
      <c r="S151" s="68"/>
      <c r="T151" s="68"/>
      <c r="U151" s="68"/>
    </row>
    <row r="152" spans="13:21" ht="16.5">
      <c r="M152" s="68"/>
      <c r="N152" s="68"/>
      <c r="O152" s="68"/>
      <c r="S152" s="68"/>
      <c r="T152" s="68"/>
      <c r="U152" s="68"/>
    </row>
    <row r="153" spans="13:21" ht="16.5">
      <c r="M153" s="68"/>
      <c r="N153" s="68"/>
      <c r="O153" s="68"/>
      <c r="S153" s="68"/>
      <c r="T153" s="68"/>
      <c r="U153" s="68"/>
    </row>
    <row r="154" spans="13:21" ht="16.5">
      <c r="M154" s="68"/>
      <c r="N154" s="68"/>
      <c r="O154" s="68"/>
      <c r="S154" s="68"/>
      <c r="T154" s="68"/>
      <c r="U154" s="68"/>
    </row>
    <row r="155" spans="13:21" ht="16.5">
      <c r="M155" s="68"/>
      <c r="N155" s="68"/>
      <c r="O155" s="68"/>
      <c r="S155" s="68"/>
      <c r="T155" s="68"/>
      <c r="U155" s="68"/>
    </row>
    <row r="156" spans="13:21" ht="16.5">
      <c r="M156" s="68"/>
      <c r="N156" s="68"/>
      <c r="O156" s="68"/>
      <c r="S156" s="68"/>
      <c r="T156" s="68"/>
      <c r="U156" s="68"/>
    </row>
    <row r="157" spans="13:21" ht="16.5">
      <c r="M157" s="68"/>
      <c r="N157" s="68"/>
      <c r="O157" s="68"/>
      <c r="S157" s="68"/>
      <c r="T157" s="68"/>
      <c r="U157" s="68"/>
    </row>
    <row r="158" spans="13:21" ht="16.5">
      <c r="M158" s="68"/>
      <c r="N158" s="68"/>
      <c r="O158" s="68"/>
      <c r="S158" s="68"/>
      <c r="T158" s="68"/>
      <c r="U158" s="68"/>
    </row>
    <row r="159" spans="13:21" ht="16.5">
      <c r="M159" s="68"/>
      <c r="N159" s="68"/>
      <c r="O159" s="68"/>
      <c r="S159" s="68"/>
      <c r="T159" s="68"/>
      <c r="U159" s="68"/>
    </row>
    <row r="160" spans="13:21" ht="16.5">
      <c r="M160" s="68"/>
      <c r="N160" s="68"/>
      <c r="O160" s="68"/>
      <c r="S160" s="68"/>
      <c r="T160" s="68"/>
      <c r="U160" s="68"/>
    </row>
    <row r="161" spans="13:21" ht="16.5">
      <c r="M161" s="68"/>
      <c r="N161" s="68"/>
      <c r="O161" s="68"/>
      <c r="S161" s="68"/>
      <c r="T161" s="68"/>
      <c r="U161" s="68"/>
    </row>
    <row r="162" spans="13:21" ht="16.5">
      <c r="M162" s="68"/>
      <c r="N162" s="68"/>
      <c r="O162" s="68"/>
      <c r="S162" s="68"/>
      <c r="T162" s="68"/>
      <c r="U162" s="68"/>
    </row>
    <row r="163" spans="13:21" ht="16.5">
      <c r="M163" s="68"/>
      <c r="N163" s="68"/>
      <c r="O163" s="68"/>
      <c r="S163" s="68"/>
      <c r="T163" s="68"/>
      <c r="U163" s="68"/>
    </row>
    <row r="164" spans="13:21" ht="16.5">
      <c r="M164" s="68"/>
      <c r="N164" s="68"/>
      <c r="O164" s="68"/>
      <c r="S164" s="68"/>
      <c r="T164" s="68"/>
      <c r="U164" s="68"/>
    </row>
    <row r="165" spans="13:21" ht="16.5">
      <c r="M165" s="68"/>
      <c r="N165" s="68"/>
      <c r="O165" s="68"/>
      <c r="S165" s="68"/>
      <c r="T165" s="68"/>
      <c r="U165" s="68"/>
    </row>
    <row r="166" spans="13:21" ht="16.5">
      <c r="M166" s="68"/>
      <c r="N166" s="68"/>
      <c r="O166" s="68"/>
      <c r="S166" s="68"/>
      <c r="T166" s="68"/>
      <c r="U166" s="68"/>
    </row>
    <row r="167" spans="13:21" ht="16.5">
      <c r="M167" s="68"/>
      <c r="N167" s="68"/>
      <c r="O167" s="68"/>
      <c r="S167" s="68"/>
      <c r="T167" s="68"/>
      <c r="U167" s="68"/>
    </row>
    <row r="168" spans="13:21" ht="16.5">
      <c r="M168" s="68"/>
      <c r="N168" s="68"/>
      <c r="O168" s="68"/>
      <c r="S168" s="68"/>
      <c r="T168" s="68"/>
      <c r="U168" s="68"/>
    </row>
    <row r="169" spans="13:21" ht="16.5">
      <c r="M169" s="68"/>
      <c r="N169" s="68"/>
      <c r="O169" s="68"/>
      <c r="S169" s="68"/>
      <c r="T169" s="68"/>
      <c r="U169" s="68"/>
    </row>
    <row r="170" spans="13:21" ht="16.5">
      <c r="M170" s="68"/>
      <c r="N170" s="68"/>
      <c r="O170" s="68"/>
      <c r="S170" s="68"/>
      <c r="T170" s="68"/>
      <c r="U170" s="68"/>
    </row>
    <row r="171" spans="13:21" ht="16.5">
      <c r="M171" s="68"/>
      <c r="N171" s="68"/>
      <c r="O171" s="68"/>
      <c r="S171" s="68"/>
      <c r="T171" s="68"/>
      <c r="U171" s="68"/>
    </row>
    <row r="172" spans="13:21" ht="16.5">
      <c r="M172" s="68"/>
      <c r="N172" s="68"/>
      <c r="O172" s="68"/>
      <c r="S172" s="68"/>
      <c r="T172" s="68"/>
      <c r="U172" s="68"/>
    </row>
    <row r="173" spans="13:21" ht="16.5">
      <c r="M173" s="68"/>
      <c r="N173" s="68"/>
      <c r="O173" s="68"/>
      <c r="S173" s="68"/>
      <c r="T173" s="68"/>
      <c r="U173" s="68"/>
    </row>
    <row r="174" spans="13:21" ht="16.5">
      <c r="M174" s="68"/>
      <c r="N174" s="68"/>
      <c r="O174" s="68"/>
      <c r="S174" s="68"/>
      <c r="T174" s="68"/>
      <c r="U174" s="68"/>
    </row>
    <row r="175" spans="13:21" ht="16.5">
      <c r="M175" s="68"/>
      <c r="N175" s="68"/>
      <c r="O175" s="68"/>
      <c r="S175" s="68"/>
      <c r="T175" s="68"/>
      <c r="U175" s="68"/>
    </row>
    <row r="176" spans="13:21" ht="16.5">
      <c r="M176" s="68"/>
      <c r="N176" s="68"/>
      <c r="O176" s="68"/>
      <c r="S176" s="68"/>
      <c r="T176" s="68"/>
      <c r="U176" s="68"/>
    </row>
    <row r="177" spans="13:21" ht="16.5">
      <c r="M177" s="68"/>
      <c r="N177" s="68"/>
      <c r="O177" s="68"/>
      <c r="S177" s="68"/>
      <c r="T177" s="68"/>
      <c r="U177" s="68"/>
    </row>
    <row r="178" spans="13:21" ht="16.5">
      <c r="M178" s="68"/>
      <c r="N178" s="68"/>
      <c r="O178" s="68"/>
      <c r="S178" s="68"/>
      <c r="T178" s="68"/>
      <c r="U178" s="68"/>
    </row>
    <row r="179" spans="13:21" ht="16.5">
      <c r="M179" s="68"/>
      <c r="N179" s="68"/>
      <c r="O179" s="68"/>
      <c r="S179" s="68"/>
      <c r="T179" s="68"/>
      <c r="U179" s="68"/>
    </row>
    <row r="180" spans="13:21" ht="16.5">
      <c r="M180" s="68"/>
      <c r="N180" s="68"/>
      <c r="O180" s="68"/>
      <c r="S180" s="68"/>
      <c r="T180" s="68"/>
      <c r="U180" s="68"/>
    </row>
    <row r="181" spans="13:21" ht="16.5">
      <c r="M181" s="68"/>
      <c r="N181" s="68"/>
      <c r="O181" s="68"/>
      <c r="S181" s="68"/>
      <c r="T181" s="68"/>
      <c r="U181" s="68"/>
    </row>
    <row r="182" spans="13:21" ht="16.5">
      <c r="M182" s="68"/>
      <c r="N182" s="68"/>
      <c r="O182" s="68"/>
      <c r="S182" s="68"/>
      <c r="T182" s="68"/>
      <c r="U182" s="68"/>
    </row>
    <row r="183" spans="13:21" ht="16.5">
      <c r="M183" s="68"/>
      <c r="N183" s="68"/>
      <c r="O183" s="68"/>
      <c r="S183" s="68"/>
      <c r="T183" s="68"/>
      <c r="U183" s="68"/>
    </row>
    <row r="184" spans="13:21" ht="16.5">
      <c r="M184" s="68"/>
      <c r="N184" s="68"/>
      <c r="O184" s="68"/>
      <c r="S184" s="68"/>
      <c r="T184" s="68"/>
      <c r="U184" s="68"/>
    </row>
    <row r="185" spans="13:21" ht="16.5">
      <c r="M185" s="68"/>
      <c r="N185" s="68"/>
      <c r="O185" s="68"/>
      <c r="S185" s="68"/>
      <c r="T185" s="68"/>
      <c r="U185" s="68"/>
    </row>
    <row r="186" spans="13:21" ht="16.5">
      <c r="M186" s="68"/>
      <c r="N186" s="68"/>
      <c r="O186" s="68"/>
      <c r="S186" s="68"/>
      <c r="T186" s="68"/>
      <c r="U186" s="68"/>
    </row>
    <row r="187" spans="13:21" ht="16.5">
      <c r="M187" s="68"/>
      <c r="N187" s="68"/>
      <c r="O187" s="68"/>
      <c r="S187" s="68"/>
      <c r="T187" s="68"/>
      <c r="U187" s="68"/>
    </row>
    <row r="188" spans="13:21" ht="16.5">
      <c r="M188" s="68"/>
      <c r="N188" s="68"/>
      <c r="O188" s="68"/>
      <c r="S188" s="68"/>
      <c r="T188" s="68"/>
      <c r="U188" s="68"/>
    </row>
    <row r="189" spans="13:21" ht="16.5">
      <c r="M189" s="68"/>
      <c r="N189" s="68"/>
      <c r="O189" s="68"/>
      <c r="S189" s="68"/>
      <c r="T189" s="68"/>
      <c r="U189" s="68"/>
    </row>
    <row r="190" spans="13:21" ht="16.5">
      <c r="M190" s="68"/>
      <c r="N190" s="68"/>
      <c r="O190" s="68"/>
      <c r="S190" s="68"/>
      <c r="T190" s="68"/>
      <c r="U190" s="68"/>
    </row>
    <row r="191" spans="13:21" ht="16.5">
      <c r="M191" s="68"/>
      <c r="N191" s="68"/>
      <c r="O191" s="68"/>
      <c r="S191" s="68"/>
      <c r="T191" s="68"/>
      <c r="U191" s="68"/>
    </row>
    <row r="192" spans="13:21" ht="16.5">
      <c r="M192" s="68"/>
      <c r="N192" s="68"/>
      <c r="O192" s="68"/>
      <c r="S192" s="68"/>
      <c r="T192" s="68"/>
      <c r="U192" s="68"/>
    </row>
    <row r="193" spans="13:21" ht="16.5">
      <c r="M193" s="68"/>
      <c r="N193" s="68"/>
      <c r="O193" s="68"/>
      <c r="S193" s="68"/>
      <c r="T193" s="68"/>
      <c r="U193" s="68"/>
    </row>
    <row r="194" spans="13:21" ht="16.5">
      <c r="M194" s="68"/>
      <c r="N194" s="68"/>
      <c r="O194" s="68"/>
      <c r="S194" s="68"/>
      <c r="T194" s="68"/>
      <c r="U194" s="68"/>
    </row>
    <row r="195" spans="13:21" ht="16.5">
      <c r="M195" s="68"/>
      <c r="N195" s="68"/>
      <c r="O195" s="68"/>
      <c r="S195" s="68"/>
      <c r="T195" s="68"/>
      <c r="U195" s="68"/>
    </row>
  </sheetData>
  <sheetProtection/>
  <printOptions/>
  <pageMargins left="0.7" right="0.7" top="0.75" bottom="0.75" header="0.3" footer="0.3"/>
  <pageSetup fitToHeight="0" fitToWidth="1" horizontalDpi="300" verticalDpi="300" orientation="landscape" paperSize="9" scale="49"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P21"/>
  <sheetViews>
    <sheetView showGridLines="0" zoomScalePageLayoutView="0" workbookViewId="0" topLeftCell="C3">
      <selection activeCell="K23" sqref="K23"/>
    </sheetView>
  </sheetViews>
  <sheetFormatPr defaultColWidth="9.00390625" defaultRowHeight="16.5"/>
  <cols>
    <col min="1" max="1" width="2.00390625" style="0" hidden="1" customWidth="1"/>
    <col min="2" max="2" width="10.75390625" style="0" hidden="1" customWidth="1"/>
    <col min="3" max="3" width="18.25390625" style="0" customWidth="1"/>
    <col min="4" max="4" width="26.00390625" style="0" bestFit="1" customWidth="1"/>
    <col min="5" max="7" width="2.375" style="0" hidden="1" customWidth="1"/>
    <col min="8" max="16" width="9.50390625" style="0" customWidth="1"/>
    <col min="17" max="17" width="4.00390625" style="0" customWidth="1"/>
  </cols>
  <sheetData>
    <row r="1" spans="1:4" ht="16.5" hidden="1">
      <c r="A1" s="89"/>
      <c r="B1" s="89"/>
      <c r="C1" s="89"/>
      <c r="D1" s="89"/>
    </row>
    <row r="2" spans="1:16" ht="16.5" hidden="1">
      <c r="A2" s="89"/>
      <c r="B2" s="89"/>
      <c r="C2" s="89"/>
      <c r="D2" s="89"/>
      <c r="H2" t="s">
        <v>220</v>
      </c>
      <c r="I2" t="s">
        <v>224</v>
      </c>
      <c r="J2" t="s">
        <v>228</v>
      </c>
      <c r="K2" t="s">
        <v>234</v>
      </c>
      <c r="L2" t="s">
        <v>238</v>
      </c>
      <c r="M2" t="s">
        <v>242</v>
      </c>
      <c r="N2" t="s">
        <v>243</v>
      </c>
      <c r="O2" t="s">
        <v>248</v>
      </c>
      <c r="P2" t="s">
        <v>335</v>
      </c>
    </row>
    <row r="3" spans="1:16" ht="78.75" customHeight="1">
      <c r="A3" s="89"/>
      <c r="B3" s="89"/>
      <c r="C3" s="361" t="s">
        <v>352</v>
      </c>
      <c r="D3" s="363" t="s">
        <v>355</v>
      </c>
      <c r="E3" s="364"/>
      <c r="F3" s="364"/>
      <c r="G3" s="364"/>
      <c r="H3" s="14" t="s">
        <v>73</v>
      </c>
      <c r="I3" s="14" t="s">
        <v>71</v>
      </c>
      <c r="J3" s="14" t="s">
        <v>67</v>
      </c>
      <c r="K3" s="14" t="s">
        <v>64</v>
      </c>
      <c r="L3" s="14" t="s">
        <v>60</v>
      </c>
      <c r="M3" s="14" t="s">
        <v>57</v>
      </c>
      <c r="N3" s="14" t="s">
        <v>55</v>
      </c>
      <c r="O3" s="14" t="s">
        <v>50</v>
      </c>
      <c r="P3" s="24" t="s">
        <v>134</v>
      </c>
    </row>
    <row r="4" spans="1:16" ht="302.25" thickBot="1">
      <c r="A4" s="89"/>
      <c r="B4" s="89"/>
      <c r="C4" s="100" t="s">
        <v>148</v>
      </c>
      <c r="D4" s="101" t="s">
        <v>146</v>
      </c>
      <c r="E4" s="102"/>
      <c r="F4" s="102"/>
      <c r="G4" s="102"/>
      <c r="H4" s="103" t="s">
        <v>72</v>
      </c>
      <c r="I4" s="103" t="s">
        <v>70</v>
      </c>
      <c r="J4" s="103" t="s">
        <v>66</v>
      </c>
      <c r="K4" s="103" t="s">
        <v>63</v>
      </c>
      <c r="L4" s="103" t="s">
        <v>59</v>
      </c>
      <c r="M4" s="104" t="s">
        <v>56</v>
      </c>
      <c r="N4" s="104" t="s">
        <v>54</v>
      </c>
      <c r="O4" s="103" t="s">
        <v>49</v>
      </c>
      <c r="P4" s="105" t="s">
        <v>139</v>
      </c>
    </row>
    <row r="5" spans="3:16" ht="6.75" customHeight="1" hidden="1">
      <c r="C5" s="23"/>
      <c r="D5" s="5"/>
      <c r="E5" s="5"/>
      <c r="F5" s="5"/>
      <c r="G5" s="5"/>
      <c r="H5" s="20"/>
      <c r="I5" s="20"/>
      <c r="J5" s="20"/>
      <c r="K5" s="20"/>
      <c r="L5" s="20"/>
      <c r="M5" s="99"/>
      <c r="N5" s="99"/>
      <c r="O5" s="20"/>
      <c r="P5" s="51"/>
    </row>
    <row r="6" spans="3:16" ht="6.75" customHeight="1" hidden="1">
      <c r="C6" s="23"/>
      <c r="D6" s="5"/>
      <c r="E6" s="5"/>
      <c r="F6" s="5"/>
      <c r="G6" s="5"/>
      <c r="H6" s="20"/>
      <c r="I6" s="20"/>
      <c r="J6" s="21"/>
      <c r="K6" s="21"/>
      <c r="L6" s="21"/>
      <c r="M6" s="22"/>
      <c r="N6" s="22"/>
      <c r="O6" s="21"/>
      <c r="P6" s="51"/>
    </row>
    <row r="7" spans="3:16" ht="6.75" customHeight="1" hidden="1">
      <c r="C7" s="23"/>
      <c r="D7" s="5"/>
      <c r="E7" s="5"/>
      <c r="F7" s="5"/>
      <c r="G7" s="5"/>
      <c r="H7" s="20"/>
      <c r="I7" s="20"/>
      <c r="J7" s="21"/>
      <c r="K7" s="21"/>
      <c r="L7" s="21"/>
      <c r="M7" s="22"/>
      <c r="N7" s="22"/>
      <c r="O7" s="21"/>
      <c r="P7" s="51"/>
    </row>
    <row r="8" spans="3:16" ht="6.75" customHeight="1" hidden="1">
      <c r="C8" s="23"/>
      <c r="D8" s="5"/>
      <c r="E8" s="5"/>
      <c r="F8" s="5"/>
      <c r="G8" s="5"/>
      <c r="H8" s="20"/>
      <c r="I8" s="20"/>
      <c r="J8" s="21"/>
      <c r="K8" s="21"/>
      <c r="L8" s="21"/>
      <c r="M8" s="22"/>
      <c r="N8" s="22"/>
      <c r="O8" s="21"/>
      <c r="P8" s="51"/>
    </row>
    <row r="9" spans="3:16" ht="6.75" customHeight="1" hidden="1">
      <c r="C9" s="23"/>
      <c r="D9" s="5"/>
      <c r="E9" s="5"/>
      <c r="F9" s="5"/>
      <c r="G9" s="5"/>
      <c r="H9" s="20"/>
      <c r="I9" s="20"/>
      <c r="J9" s="21"/>
      <c r="K9" s="21"/>
      <c r="L9" s="21"/>
      <c r="M9" s="22"/>
      <c r="N9" s="22"/>
      <c r="O9" s="21"/>
      <c r="P9" s="51"/>
    </row>
    <row r="10" spans="3:16" ht="6.75" customHeight="1" hidden="1">
      <c r="C10" s="23"/>
      <c r="D10" s="5"/>
      <c r="E10" s="5"/>
      <c r="F10" s="5"/>
      <c r="G10" s="5"/>
      <c r="H10" s="20"/>
      <c r="I10" s="20"/>
      <c r="J10" s="21"/>
      <c r="K10" s="21"/>
      <c r="L10" s="21"/>
      <c r="M10" s="22"/>
      <c r="N10" s="22"/>
      <c r="O10" s="21"/>
      <c r="P10" s="51"/>
    </row>
    <row r="11" spans="2:16" ht="16.5">
      <c r="B11" t="s">
        <v>328</v>
      </c>
      <c r="C11" s="296" t="s">
        <v>124</v>
      </c>
      <c r="D11" s="220" t="s">
        <v>125</v>
      </c>
      <c r="E11" s="331"/>
      <c r="F11" s="331"/>
      <c r="G11" s="331"/>
      <c r="H11" s="136"/>
      <c r="I11" s="136"/>
      <c r="J11" s="136"/>
      <c r="K11" s="136"/>
      <c r="L11" s="136"/>
      <c r="M11" s="136"/>
      <c r="N11" s="136"/>
      <c r="O11" s="136"/>
      <c r="P11" s="137"/>
    </row>
    <row r="12" spans="2:16" ht="16.5">
      <c r="B12" t="s">
        <v>329</v>
      </c>
      <c r="C12" s="297" t="s">
        <v>126</v>
      </c>
      <c r="D12" s="222" t="s">
        <v>127</v>
      </c>
      <c r="E12" s="332"/>
      <c r="F12" s="332"/>
      <c r="G12" s="332"/>
      <c r="H12" s="117"/>
      <c r="I12" s="117"/>
      <c r="J12" s="117"/>
      <c r="K12" s="117"/>
      <c r="L12" s="117"/>
      <c r="M12" s="117"/>
      <c r="N12" s="117"/>
      <c r="O12" s="117"/>
      <c r="P12" s="120"/>
    </row>
    <row r="13" spans="2:16" ht="17.25" thickBot="1">
      <c r="B13" t="s">
        <v>330</v>
      </c>
      <c r="C13" s="298" t="s">
        <v>128</v>
      </c>
      <c r="D13" s="221" t="s">
        <v>129</v>
      </c>
      <c r="E13" s="333"/>
      <c r="F13" s="333"/>
      <c r="G13" s="333"/>
      <c r="H13" s="161"/>
      <c r="I13" s="161"/>
      <c r="J13" s="161"/>
      <c r="K13" s="161"/>
      <c r="L13" s="161"/>
      <c r="M13" s="161"/>
      <c r="N13" s="161"/>
      <c r="O13" s="161"/>
      <c r="P13" s="188"/>
    </row>
    <row r="14" spans="2:16" ht="17.25" thickBot="1">
      <c r="B14" s="216" t="s">
        <v>331</v>
      </c>
      <c r="C14" s="217" t="s">
        <v>130</v>
      </c>
      <c r="D14" s="225" t="s">
        <v>364</v>
      </c>
      <c r="E14" s="334"/>
      <c r="F14" s="334"/>
      <c r="G14" s="334"/>
      <c r="H14" s="161"/>
      <c r="I14" s="161"/>
      <c r="J14" s="161"/>
      <c r="K14" s="161"/>
      <c r="L14" s="161"/>
      <c r="M14" s="161"/>
      <c r="N14" s="161"/>
      <c r="O14" s="161"/>
      <c r="P14" s="367">
        <v>115312634.505</v>
      </c>
    </row>
    <row r="15" spans="2:16" ht="3.75" customHeight="1">
      <c r="B15" s="216"/>
      <c r="C15" s="95"/>
      <c r="D15" s="226"/>
      <c r="E15" s="334"/>
      <c r="F15" s="334"/>
      <c r="G15" s="334"/>
      <c r="H15" s="250"/>
      <c r="I15" s="251"/>
      <c r="J15" s="251"/>
      <c r="K15" s="251"/>
      <c r="L15" s="251"/>
      <c r="M15" s="252"/>
      <c r="N15" s="252"/>
      <c r="O15" s="252"/>
      <c r="P15" s="253"/>
    </row>
    <row r="16" spans="2:16" ht="16.5">
      <c r="B16" s="216"/>
      <c r="C16" s="353" t="s">
        <v>365</v>
      </c>
      <c r="D16" s="354"/>
      <c r="E16" s="335"/>
      <c r="F16" s="335"/>
      <c r="G16" s="335"/>
      <c r="H16" s="336"/>
      <c r="I16" s="337"/>
      <c r="J16" s="337"/>
      <c r="K16" s="337"/>
      <c r="L16" s="337"/>
      <c r="M16" s="336"/>
      <c r="N16" s="336"/>
      <c r="O16" s="336"/>
      <c r="P16" s="338"/>
    </row>
    <row r="17" spans="2:16" ht="16.5">
      <c r="B17" t="s">
        <v>332</v>
      </c>
      <c r="C17" s="355"/>
      <c r="D17" s="356" t="s">
        <v>363</v>
      </c>
      <c r="E17" s="223"/>
      <c r="F17" s="223"/>
      <c r="G17" s="223"/>
      <c r="H17" s="150"/>
      <c r="I17" s="150"/>
      <c r="J17" s="150"/>
      <c r="K17" s="150"/>
      <c r="L17" s="150"/>
      <c r="M17" s="150"/>
      <c r="N17" s="150"/>
      <c r="O17" s="150"/>
      <c r="P17" s="224"/>
    </row>
    <row r="18" spans="2:16" ht="16.5">
      <c r="B18" t="s">
        <v>333</v>
      </c>
      <c r="C18" s="357"/>
      <c r="D18" s="358" t="s">
        <v>362</v>
      </c>
      <c r="E18" s="219"/>
      <c r="F18" s="219"/>
      <c r="G18" s="219"/>
      <c r="H18" s="117"/>
      <c r="I18" s="117"/>
      <c r="J18" s="117"/>
      <c r="K18" s="117"/>
      <c r="L18" s="117"/>
      <c r="M18" s="152"/>
      <c r="N18" s="117"/>
      <c r="O18" s="153"/>
      <c r="P18" s="120"/>
    </row>
    <row r="19" spans="2:16" ht="17.25" thickBot="1">
      <c r="B19" t="s">
        <v>334</v>
      </c>
      <c r="C19" s="359"/>
      <c r="D19" s="360" t="s">
        <v>299</v>
      </c>
      <c r="E19" s="218"/>
      <c r="F19" s="218"/>
      <c r="G19" s="218"/>
      <c r="H19" s="161"/>
      <c r="I19" s="161"/>
      <c r="J19" s="161"/>
      <c r="K19" s="161"/>
      <c r="L19" s="161"/>
      <c r="M19" s="161"/>
      <c r="N19" s="161"/>
      <c r="O19" s="161"/>
      <c r="P19" s="188"/>
    </row>
    <row r="20" spans="8:16" ht="16.5">
      <c r="H20" s="47"/>
      <c r="I20" s="47"/>
      <c r="J20" s="47"/>
      <c r="K20" s="47"/>
      <c r="L20" s="47"/>
      <c r="M20" s="47"/>
      <c r="N20" s="47"/>
      <c r="O20" s="47"/>
      <c r="P20" s="47"/>
    </row>
    <row r="21" ht="16.5">
      <c r="C21" s="48" t="s">
        <v>135</v>
      </c>
    </row>
  </sheetData>
  <sheetProtection/>
  <printOptions/>
  <pageMargins left="0.7" right="0.7" top="0.75" bottom="0.75" header="0.3" footer="0.3"/>
  <pageSetup fitToHeight="0"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vanmosseveldc</dc:creator>
  <cp:keywords/>
  <dc:description/>
  <cp:lastModifiedBy>Azamat Umertayev</cp:lastModifiedBy>
  <cp:lastPrinted>2015-12-17T15:29:05Z</cp:lastPrinted>
  <dcterms:created xsi:type="dcterms:W3CDTF">2012-01-06T15:26:21Z</dcterms:created>
  <dcterms:modified xsi:type="dcterms:W3CDTF">2018-01-20T10:20:48Z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